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4"/>
  <workbookPr defaultThemeVersion="166925"/>
  <mc:AlternateContent xmlns:mc="http://schemas.openxmlformats.org/markup-compatibility/2006">
    <mc:Choice Requires="x15">
      <x15ac:absPath xmlns:x15ac="http://schemas.microsoft.com/office/spreadsheetml/2010/11/ac" url="https://i4ce-my.sharepoint.com/personal/charlotte_vailles_i4ce_org/Documents/Documents/Billet budget Macron 2023/Billet 10 milliards/"/>
    </mc:Choice>
  </mc:AlternateContent>
  <xr:revisionPtr revIDLastSave="0" documentId="8_{F9C45BF0-5EC5-44FD-8765-0F57442BECE9}" xr6:coauthVersionLast="47" xr6:coauthVersionMax="47" xr10:uidLastSave="{00000000-0000-0000-0000-000000000000}"/>
  <bookViews>
    <workbookView xWindow="-108" yWindow="-108" windowWidth="30936" windowHeight="16896" xr2:uid="{C2ECB014-F7FC-44F1-A1A0-0F727558D921}"/>
  </bookViews>
  <sheets>
    <sheet name="Dépenses favorables au climat" sheetId="1" r:id="rId1"/>
  </sheets>
  <definedNames>
    <definedName name="_xlnm._FilterDatabase" localSheetId="0" hidden="1">'Dépenses favorables au climat'!$A$2:$Y$148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7" i="1"/>
  <c r="AC6" i="1"/>
  <c r="AB8" i="1"/>
  <c r="AB7" i="1"/>
  <c r="AB6"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3" i="1"/>
  <c r="V104" i="1"/>
  <c r="V103" i="1"/>
  <c r="V102" i="1"/>
  <c r="V78" i="1"/>
  <c r="V62" i="1"/>
  <c r="V49" i="1"/>
  <c r="V45" i="1"/>
  <c r="V43" i="1"/>
  <c r="V39" i="1"/>
  <c r="V37" i="1"/>
  <c r="V36" i="1"/>
  <c r="V29" i="1"/>
  <c r="V25" i="1"/>
  <c r="V3" i="1"/>
  <c r="AC5" i="1" l="1"/>
  <c r="AB5" i="1"/>
  <c r="AC19" i="1"/>
  <c r="AB21" i="1"/>
  <c r="V80" i="1"/>
  <c r="V24" i="1"/>
  <c r="AC16" i="1" s="1"/>
  <c r="AC14" i="1" l="1"/>
  <c r="AC10" i="1"/>
  <c r="AD7" i="1"/>
  <c r="AB10" i="1"/>
  <c r="AD8" i="1"/>
  <c r="AD6" i="1"/>
  <c r="AC17" i="1"/>
  <c r="AC18" i="1"/>
  <c r="AC15" i="1" l="1"/>
  <c r="AC20" i="1" s="1"/>
  <c r="AD5" i="1"/>
  <c r="AD10" i="1" s="1"/>
  <c r="AC21" i="1" l="1"/>
</calcChain>
</file>

<file path=xl/sharedStrings.xml><?xml version="1.0" encoding="utf-8"?>
<sst xmlns="http://schemas.openxmlformats.org/spreadsheetml/2006/main" count="1904" uniqueCount="501">
  <si>
    <t>Note : Les données dans les cases grisées proviennent directement du fichier excel publié par l'administration dans le cadre du rapport sur l'impact environnemental du budget 2023. Sur le présent document, seules les dépenses considérées comme favorables au climat (adaptation ou atténuation) ont été retenues.</t>
  </si>
  <si>
    <t xml:space="preserve">Type ligne </t>
  </si>
  <si>
    <t>Base</t>
  </si>
  <si>
    <t>Type Budget</t>
  </si>
  <si>
    <t>Mission</t>
  </si>
  <si>
    <t>Norme</t>
  </si>
  <si>
    <t>Code programme</t>
  </si>
  <si>
    <t>Programme</t>
  </si>
  <si>
    <t>Code action</t>
  </si>
  <si>
    <t>Action</t>
  </si>
  <si>
    <t>Code sous-action</t>
  </si>
  <si>
    <t>Libellé</t>
  </si>
  <si>
    <t>Atténuation climat</t>
  </si>
  <si>
    <t>Adaptation climat</t>
  </si>
  <si>
    <t>Eau</t>
  </si>
  <si>
    <t>Déchets</t>
  </si>
  <si>
    <t>Pollution</t>
  </si>
  <si>
    <t>Biodiversité</t>
  </si>
  <si>
    <t>Cotation globale</t>
  </si>
  <si>
    <t>PLF 2023</t>
  </si>
  <si>
    <t>LFI 2022 format PLF 2023</t>
  </si>
  <si>
    <t>Domaine d'action</t>
  </si>
  <si>
    <t xml:space="preserve">Amendements majeurs </t>
  </si>
  <si>
    <t>Lien vers les amendements</t>
  </si>
  <si>
    <t>Commentaires</t>
  </si>
  <si>
    <t>Variations de budget entre 2022 et 2023</t>
  </si>
  <si>
    <t>ACT</t>
  </si>
  <si>
    <t>PLF2020</t>
  </si>
  <si>
    <t>BG</t>
  </si>
  <si>
    <t>Action extérieure de l'État</t>
  </si>
  <si>
    <t>PDE</t>
  </si>
  <si>
    <t>P105</t>
  </si>
  <si>
    <t>Action de la France en Europe et dans le monde</t>
  </si>
  <si>
    <t>105-04</t>
  </si>
  <si>
    <t>Contributions internationales</t>
  </si>
  <si>
    <t>Contributions internationales liées à des objectifs environnementaux</t>
  </si>
  <si>
    <t>Favorable</t>
  </si>
  <si>
    <t>Action extérieure</t>
  </si>
  <si>
    <t>http://www.senat.fr/amendements/2022-2023/114/Amdt_II-1217.html
http://www.senat.fr/amendements/2022-2023/114/Amdt_II-1141.html
https://www.assemblee-nationale.fr/dyn/16/amendements/0598/AN/360</t>
  </si>
  <si>
    <t>Rejet des amendements II-1217 et II-1141 du Sénat</t>
  </si>
  <si>
    <t>SSA</t>
  </si>
  <si>
    <t>Aide publique au développement</t>
  </si>
  <si>
    <t>P110</t>
  </si>
  <si>
    <t>Aide économique et financière au développement</t>
  </si>
  <si>
    <t>110-01</t>
  </si>
  <si>
    <t>Aide économique et financière multilatérale</t>
  </si>
  <si>
    <t>110-01-10</t>
  </si>
  <si>
    <t>Association internationale de développement</t>
  </si>
  <si>
    <t>Différence</t>
  </si>
  <si>
    <t>110-01-18</t>
  </si>
  <si>
    <t>Fonds africain de développement</t>
  </si>
  <si>
    <t>Budget de l'Etat</t>
  </si>
  <si>
    <t>110-01-24</t>
  </si>
  <si>
    <t>Fonds asiatique de développement</t>
  </si>
  <si>
    <t>Plan de relance</t>
  </si>
  <si>
    <t>110-01-34</t>
  </si>
  <si>
    <t>Agriculture (FIDA)</t>
  </si>
  <si>
    <t>France 2030</t>
  </si>
  <si>
    <t>110-01-36</t>
  </si>
  <si>
    <t>Environnement Climat</t>
  </si>
  <si>
    <t>Soutien aux énergies renouvelables</t>
  </si>
  <si>
    <t>110-01-39</t>
  </si>
  <si>
    <t>Bonifications des prêts à des institutions ou fonds internationaux</t>
  </si>
  <si>
    <t>110-02</t>
  </si>
  <si>
    <t>Aide économique et financière bilatérale</t>
  </si>
  <si>
    <t>110-02-10</t>
  </si>
  <si>
    <t>Rémunération de l'Agence française de développement (AFD)</t>
  </si>
  <si>
    <t>Total hors soutien aux énergies renouvelables</t>
  </si>
  <si>
    <t>110-02-11</t>
  </si>
  <si>
    <t>Agence française de développement (AFD) bonifications d'intérêts</t>
  </si>
  <si>
    <t>110-02-12</t>
  </si>
  <si>
    <t>Agence française de développement (AFD) (DOM-TOM)</t>
  </si>
  <si>
    <t>110-02-14</t>
  </si>
  <si>
    <t>Environnement - action bilatérale</t>
  </si>
  <si>
    <t>Engagement de campagne d'Emmanuel Macron</t>
  </si>
  <si>
    <t>Différence entre le budget 2022 et 2023</t>
  </si>
  <si>
    <t>110-02-20</t>
  </si>
  <si>
    <t>EXPERTISE FRANCE</t>
  </si>
  <si>
    <t>Rénovation</t>
  </si>
  <si>
    <t>110-02-21</t>
  </si>
  <si>
    <t>Aide au commerce des pays en développement</t>
  </si>
  <si>
    <t>Transport</t>
  </si>
  <si>
    <t>Écologie, développement et mobilité durables</t>
  </si>
  <si>
    <t>P113</t>
  </si>
  <si>
    <t>Paysages, eau et biodiversité</t>
  </si>
  <si>
    <t>113-01</t>
  </si>
  <si>
    <t>Sites, paysages, publicité</t>
  </si>
  <si>
    <t>Divers</t>
  </si>
  <si>
    <t>Forêt</t>
  </si>
  <si>
    <t>Relations avec les collectivités territoriales</t>
  </si>
  <si>
    <t>P119</t>
  </si>
  <si>
    <t>Concours financiers aux collectivités territoriales et à leurs groupements</t>
  </si>
  <si>
    <t>119-01</t>
  </si>
  <si>
    <t>Soutien aux projets des communes et groupements de communes</t>
  </si>
  <si>
    <t>Soutien aux projets des communes et groupements de communes - 25% DSIL favorable</t>
  </si>
  <si>
    <t>Collectivités</t>
  </si>
  <si>
    <t>http://www.senat.fr/amendements/2022-2023/114/Amdt_II-98.html
https://www.assemblee-nationale.fr/dyn/16/amendements/0598/AN/684</t>
  </si>
  <si>
    <t>Non pris en compte ici car fonds explicitement fléchés vers les enjeux biodiversité</t>
  </si>
  <si>
    <t>Adaptation</t>
  </si>
  <si>
    <t>119-09</t>
  </si>
  <si>
    <t>Dotation de soutien à l'investissement local exceptionnelle</t>
  </si>
  <si>
    <t>Agriculture</t>
  </si>
  <si>
    <t>Cohésion des territoires</t>
  </si>
  <si>
    <t>P135</t>
  </si>
  <si>
    <t>Urbanisme, territoires et amélioration de l'habitat</t>
  </si>
  <si>
    <t>135-04</t>
  </si>
  <si>
    <t>Réglementation, politique technique et qualité de la construction</t>
  </si>
  <si>
    <t>Chaleur renouvelable</t>
  </si>
  <si>
    <t>Recherche et enseignement supérieur</t>
  </si>
  <si>
    <t>P142</t>
  </si>
  <si>
    <t>Enseignement supérieur et recherche agricoles</t>
  </si>
  <si>
    <t>142-02</t>
  </si>
  <si>
    <t>Créations expérimentales de sociétés universitaires et scientifiques</t>
  </si>
  <si>
    <t>Recherche, développement et transfert de technologie</t>
  </si>
  <si>
    <t>Etudes et recherche</t>
  </si>
  <si>
    <t>Autres dépenses favorables au climat</t>
  </si>
  <si>
    <t>Engagements financiers de l'État</t>
  </si>
  <si>
    <t>P145</t>
  </si>
  <si>
    <t>Épargne</t>
  </si>
  <si>
    <t>145-01</t>
  </si>
  <si>
    <t>Épargne logement</t>
  </si>
  <si>
    <t>Total</t>
  </si>
  <si>
    <t>P147</t>
  </si>
  <si>
    <t>Politique de la ville</t>
  </si>
  <si>
    <t>147-04</t>
  </si>
  <si>
    <t>Rénovation urbaine et amélioration du cadre de vie</t>
  </si>
  <si>
    <t>Agriculture, alimentation, forêt et affaires rurales</t>
  </si>
  <si>
    <t>P149</t>
  </si>
  <si>
    <t>Compétitivité et durabilité de l'agriculture, de l'agroalimentaire et de la forêt</t>
  </si>
  <si>
    <t>149-24</t>
  </si>
  <si>
    <t>Gestion équilibrée et durable des territoires</t>
  </si>
  <si>
    <t>149-26</t>
  </si>
  <si>
    <t>Gestion durable de la forêt et développement de la filière bois</t>
  </si>
  <si>
    <t>https://www.assemblee-nationale.fr/dyn/16/amendements/0273C/AN/3269</t>
  </si>
  <si>
    <t>P159</t>
  </si>
  <si>
    <t>Expertise, information géographique et météorologie</t>
  </si>
  <si>
    <t>159-10</t>
  </si>
  <si>
    <t>Gouvernance, évaluation, études et prospective en matière de développement durable</t>
  </si>
  <si>
    <t>http://www.senat.fr/amendements/2022-2023/114/Amdt_II-353.html
https://www.assemblee-nationale.fr/dyn/16/amendements/0598/AN/691</t>
  </si>
  <si>
    <t>Rejet de l'amendement du Sénat</t>
  </si>
  <si>
    <t>159-11</t>
  </si>
  <si>
    <t>Etudes et expertise en matière de développement durable</t>
  </si>
  <si>
    <t>159-12</t>
  </si>
  <si>
    <t>Information géographique et cartographique</t>
  </si>
  <si>
    <t>159-13</t>
  </si>
  <si>
    <t>Météorologie</t>
  </si>
  <si>
    <t>https://www.assemblee-nationale.fr/dyn/16/amendements/0598/AN/691</t>
  </si>
  <si>
    <t>Sécurités</t>
  </si>
  <si>
    <t>P161</t>
  </si>
  <si>
    <t>Sécurité civile</t>
  </si>
  <si>
    <t>161-11</t>
  </si>
  <si>
    <t>Prévention et gestion de crises</t>
  </si>
  <si>
    <t>http://www.senat.fr/amendements/2022-2023/114/Amdt_II-415.html
http://www.senat.fr/amendements/2022-2023/114/Amdt_II-414.html
https://www.assemblee-nationale.fr/dyn/16/amendements/0273C/AN/2875
http://www.senat.fr/amendements/2022-2023/114/Amdt_II-266.html
https://www.assemblee-nationale.fr/dyn/16/amendements/0598/AN/600</t>
  </si>
  <si>
    <t>161-12</t>
  </si>
  <si>
    <t>Préparation et interventions spécialisées des moyens nationaux</t>
  </si>
  <si>
    <t>P162</t>
  </si>
  <si>
    <t>Interventions territoriales de l'État</t>
  </si>
  <si>
    <t>162-09</t>
  </si>
  <si>
    <t>Plan littoral 21</t>
  </si>
  <si>
    <t>162-12</t>
  </si>
  <si>
    <t>Service d'incendie et de secours à Wallis-et-Futuna</t>
  </si>
  <si>
    <t>Anciens combattants, mémoire et liens avec la nation</t>
  </si>
  <si>
    <t>P169</t>
  </si>
  <si>
    <t>Reconnaissance et réparation en faveur du monde combattant, mémoire et liens avec la Nation</t>
  </si>
  <si>
    <t>169-02</t>
  </si>
  <si>
    <t>Gestion  des droits liés aux pensions militaires d'invalidité</t>
  </si>
  <si>
    <t>169-02-22</t>
  </si>
  <si>
    <t>Remboursement des réductions de transport accordées aux invalides</t>
  </si>
  <si>
    <t>P172</t>
  </si>
  <si>
    <t>Recherches scientifiques et technologiques pluridisciplinaires</t>
  </si>
  <si>
    <t>172-02</t>
  </si>
  <si>
    <t>Agence nationale de la recherche</t>
  </si>
  <si>
    <t>172-17</t>
  </si>
  <si>
    <t>Recherches scientifiques et technologiques dans le domaine de l'énergie</t>
  </si>
  <si>
    <t>PLF2021</t>
  </si>
  <si>
    <t>172-18</t>
  </si>
  <si>
    <t>Recherches scientifiques et technologiques dans le domaine de l'environnement</t>
  </si>
  <si>
    <t>http://www.senat.fr/amendements/2022-2023/114/Amdt_II-814.html
https://www.assemblee-nationale.fr/dyn/16/amendements/0598/AN/387</t>
  </si>
  <si>
    <t>P174</t>
  </si>
  <si>
    <t>Énergie, climat et après-mines</t>
  </si>
  <si>
    <t>174-01</t>
  </si>
  <si>
    <t>Politique de l'énergie</t>
  </si>
  <si>
    <t>Autres- Energie</t>
  </si>
  <si>
    <t>http://www.senat.fr/amendements/2022-2023/114/Amdt_II-353.html</t>
  </si>
  <si>
    <t>174-02</t>
  </si>
  <si>
    <t>Accompagnement transition énergétique</t>
  </si>
  <si>
    <t>174-02-01</t>
  </si>
  <si>
    <t>Prime transition énergétique</t>
  </si>
  <si>
    <t>174-03</t>
  </si>
  <si>
    <t>Aides à l'acquisition de véhicules propres</t>
  </si>
  <si>
    <t>174-03-01</t>
  </si>
  <si>
    <t>http://www.senat.fr/amendements/2022-2023/114/Amdt_II-12.html
https://www.assemblee-nationale.fr/dyn/16/amendements/0598/AN/691</t>
  </si>
  <si>
    <t>174-03-02</t>
  </si>
  <si>
    <t>Aides au retrait de véhicules polluants</t>
  </si>
  <si>
    <t>Mixte</t>
  </si>
  <si>
    <t>174-05</t>
  </si>
  <si>
    <t>Lutte contre le changement climatique et pour la qualité de l'air</t>
  </si>
  <si>
    <t>174-06</t>
  </si>
  <si>
    <t>Soutien</t>
  </si>
  <si>
    <t>P181</t>
  </si>
  <si>
    <t>Prévention des risques</t>
  </si>
  <si>
    <t>181-09</t>
  </si>
  <si>
    <t>Contrôle de la sûreté nucléaire et de la radioprotection</t>
  </si>
  <si>
    <t>http://www.senat.fr/amendements/2022-2023/114/Amdt_II-995.html
http://www.senat.fr/amendements/2022-2023/114/Amdt_II-994.html
https://www.assemblee-nationale.fr/dyn/16/amendements/0598/AN/691</t>
  </si>
  <si>
    <t>Rejet des amendements II-994 et II-995</t>
  </si>
  <si>
    <t>181-10</t>
  </si>
  <si>
    <t>Prévention des risques naturels et hydrauliques</t>
  </si>
  <si>
    <t>http://www.senat.fr/amendements/2022-2023/114/Amdt_II-996.html
https://www.assemblee-nationale.fr/dyn/16/amendements/0598/AN/691</t>
  </si>
  <si>
    <t>181-12</t>
  </si>
  <si>
    <t>Agence de l'environnement et de la maîtrise de l'énergie (ADEME)</t>
  </si>
  <si>
    <t>http://www.senat.fr/amendements/2022-2023/114/Amdt_II-355.html
https://www.assemblee-nationale.fr/dyn/16/amendements/0598/AN/691</t>
  </si>
  <si>
    <t>181-14</t>
  </si>
  <si>
    <t>Fonds de prévention des risques naturels majeurs</t>
  </si>
  <si>
    <t>P185</t>
  </si>
  <si>
    <t>Diplomatie culturelle et d'influence</t>
  </si>
  <si>
    <t>185-03</t>
  </si>
  <si>
    <t>Objectifs de développement durable</t>
  </si>
  <si>
    <t>P190</t>
  </si>
  <si>
    <t>Recherche dans les domaines de l'énergie, du développement et de la mobilité durables</t>
  </si>
  <si>
    <t>190-11</t>
  </si>
  <si>
    <t>Recherche dans le domaine des risques</t>
  </si>
  <si>
    <t>190-11-02</t>
  </si>
  <si>
    <t>Institut de radioprotection et de sûreté nucléaire (IRSN)</t>
  </si>
  <si>
    <t>190-12</t>
  </si>
  <si>
    <t>Recherche dans le domaine des transports, de la construction et de l'aménagement</t>
  </si>
  <si>
    <t>190-12-01</t>
  </si>
  <si>
    <t>Université Gustave Eiffel</t>
  </si>
  <si>
    <t>190-12-03</t>
  </si>
  <si>
    <t>Centre scientifique et technique du bâtiment (CSTB)</t>
  </si>
  <si>
    <t>190-13</t>
  </si>
  <si>
    <t>Recherche partenariale dans le développement et l'aménagement durable</t>
  </si>
  <si>
    <t>190-13-06</t>
  </si>
  <si>
    <t>Urbanisme et territoire (PUCA, MUTS)</t>
  </si>
  <si>
    <t>190-13-08</t>
  </si>
  <si>
    <t>Risque, santé, environnement</t>
  </si>
  <si>
    <t>190-14</t>
  </si>
  <si>
    <t>Recherche et développement dans le domaine de l'aéronautique civile</t>
  </si>
  <si>
    <t>190-14-01</t>
  </si>
  <si>
    <t>Recherches en amont</t>
  </si>
  <si>
    <t>190-14-02</t>
  </si>
  <si>
    <t>Subventions à des organismes de recherche</t>
  </si>
  <si>
    <t>190-14-03</t>
  </si>
  <si>
    <t>Equipementier</t>
  </si>
  <si>
    <t>190-14-04</t>
  </si>
  <si>
    <t>Avions</t>
  </si>
  <si>
    <t>190-16</t>
  </si>
  <si>
    <t>Recherche dans le domaine de l'énergie nucléaire</t>
  </si>
  <si>
    <t>190-16-01</t>
  </si>
  <si>
    <t>Soutien aux activités nucléaires du CEA</t>
  </si>
  <si>
    <t>190-17</t>
  </si>
  <si>
    <t>Recherche dans le domaine des nouvelles technologies de l'énergie</t>
  </si>
  <si>
    <t>190-17-01</t>
  </si>
  <si>
    <t>Soutien aux nouvelles technologies de l'énergie (CEA)</t>
  </si>
  <si>
    <t>190-17-02</t>
  </si>
  <si>
    <t>Soutien aux nouvelles technologies de l'énergie (IFPEN)</t>
  </si>
  <si>
    <t>P193</t>
  </si>
  <si>
    <t>Recherche spatiale</t>
  </si>
  <si>
    <t>193-02</t>
  </si>
  <si>
    <t>Développement de la technologie spatiale au service de l'observation de la terre</t>
  </si>
  <si>
    <t>193-07</t>
  </si>
  <si>
    <t>Développement des satellites de météorologie</t>
  </si>
  <si>
    <t>P203</t>
  </si>
  <si>
    <t>Infrastructures et services de transports</t>
  </si>
  <si>
    <t>203-41</t>
  </si>
  <si>
    <t>Ferroviaire</t>
  </si>
  <si>
    <t>http://www.senat.fr/amendements/2022-2023/114/Amdt_II-334.html
http://www.senat.fr/amendements/2022-2023/114/Amdt_II-146.html
https://www.assemblee-nationale.fr/dyn/16/amendements/0598/AN/691</t>
  </si>
  <si>
    <t>Rejet de l'amendement II-334 du Sénat</t>
  </si>
  <si>
    <t>203-42</t>
  </si>
  <si>
    <t>Voies navigables</t>
  </si>
  <si>
    <t>203-43</t>
  </si>
  <si>
    <t>Ports</t>
  </si>
  <si>
    <t>203-44</t>
  </si>
  <si>
    <t>Transports collectifs</t>
  </si>
  <si>
    <t>203-45</t>
  </si>
  <si>
    <t>Transports combinés</t>
  </si>
  <si>
    <t>203-53</t>
  </si>
  <si>
    <t>Dotation exceptionnelle à l'AFITF</t>
  </si>
  <si>
    <t>AFITF TCSP</t>
  </si>
  <si>
    <t>AFITF Ferro entretien et matériel roulant</t>
  </si>
  <si>
    <t>AFITF fluvial entretien</t>
  </si>
  <si>
    <t>AFITF maritime</t>
  </si>
  <si>
    <t>AFITF Ferro nouveaux</t>
  </si>
  <si>
    <t>AFITF fluvial nouveau</t>
  </si>
  <si>
    <t>Santé</t>
  </si>
  <si>
    <t>P204</t>
  </si>
  <si>
    <t>Prévention, sécurité sanitaire et offre de soins</t>
  </si>
  <si>
    <t>204-15</t>
  </si>
  <si>
    <t>Prévention des risques liés à l'environnement et à l'alimentation</t>
  </si>
  <si>
    <t>P206</t>
  </si>
  <si>
    <t>Sécurité et qualité sanitaires de l'alimentation</t>
  </si>
  <si>
    <t>206-01</t>
  </si>
  <si>
    <t>Santé, qualité et protection des végétaux</t>
  </si>
  <si>
    <t>206-06</t>
  </si>
  <si>
    <t>Mise en oeuvre de la politique de sécurité et de qualité sanitaires de l'alimentation</t>
  </si>
  <si>
    <t>Alimentation</t>
  </si>
  <si>
    <t>P209</t>
  </si>
  <si>
    <t>Solidarité à l'égard des pays en développement</t>
  </si>
  <si>
    <t>209-02</t>
  </si>
  <si>
    <t>Coopération bilatérale</t>
  </si>
  <si>
    <t>Coopération bilatérale - part climat</t>
  </si>
  <si>
    <t>http://www.senat.fr/amendements/2022-2023/114/Amdt_II-4.html
https://www.assemblee-nationale.fr/dyn/16/amendements/0598/AN/393</t>
  </si>
  <si>
    <t>209-07</t>
  </si>
  <si>
    <t>Coopération communautaire</t>
  </si>
  <si>
    <t>Coopération communautaire - part climat</t>
  </si>
  <si>
    <t>P217</t>
  </si>
  <si>
    <t>Conduite et pilotage des politiques de l'écologie, du développement et de la mobilité durables</t>
  </si>
  <si>
    <t>217-07</t>
  </si>
  <si>
    <t>Pilotage, support, audit et évaluations</t>
  </si>
  <si>
    <t>http://www.senat.fr/amendements/2022-2023/114/Amdt_II-1138.html
http://www.senat.fr/amendements/2022-2023/114/Amdt_II-355.html
http://www.senat.fr/amendements/2022-2023/114/Amdt_II-346.html
http://www.senat.fr/amendements/2022-2023/114/Amdt_II-333.html
http://www.senat.fr/amendements/2022-2023/114/Amdt_II-994.html
http://www.senat.fr/amendements/2022-2023/114/Amdt_II-995.html
https://www.assemblee-nationale.fr/dyn/16/amendements/0598/AN/691</t>
  </si>
  <si>
    <t xml:space="preserve">Rejet des amendements  II-335,II-346,II-333, II-994, et II-995. </t>
  </si>
  <si>
    <t>217-16</t>
  </si>
  <si>
    <t>Personnels oeuvrant pour la politique de la prévention des risques</t>
  </si>
  <si>
    <t>217-23</t>
  </si>
  <si>
    <t>Personnels oeuvrant pour les politiques de l'énergie et du climat</t>
  </si>
  <si>
    <t>https://www.assemblee-nationale.fr/dyn/16/amendements/0273C/AN/3106</t>
  </si>
  <si>
    <t>217-25</t>
  </si>
  <si>
    <t>Commission nationale du débat public</t>
  </si>
  <si>
    <t>217-27</t>
  </si>
  <si>
    <t>Commission de régulation de l'énergie (CRE)</t>
  </si>
  <si>
    <t>217-28</t>
  </si>
  <si>
    <t>Personnels oeuvrant pour le développement durable et pour les politiques du programme "expertise, information géographique et météorologique"</t>
  </si>
  <si>
    <t>P345</t>
  </si>
  <si>
    <t>Service public de l'énergie</t>
  </si>
  <si>
    <t>345-09</t>
  </si>
  <si>
    <t>Soutien aux énergies renouvelables électriques en métropole continentale</t>
  </si>
  <si>
    <t>345-10</t>
  </si>
  <si>
    <t>Soutien à l'injection de biométhane</t>
  </si>
  <si>
    <t>PLF2022</t>
  </si>
  <si>
    <t>345-11</t>
  </si>
  <si>
    <t>Soutien dans les zones non interconnectées au réseau métropolitain</t>
  </si>
  <si>
    <t>345-11-01</t>
  </si>
  <si>
    <t>Soutien à la transition énergétique dans les ZNI</t>
  </si>
  <si>
    <t>345-12</t>
  </si>
  <si>
    <t>Soutien à la cogénération au gaz naturel et autres moyens thermiques</t>
  </si>
  <si>
    <t>345-13</t>
  </si>
  <si>
    <t>Soutien aux effacements de consommation</t>
  </si>
  <si>
    <t>345-13-01</t>
  </si>
  <si>
    <t>Soutien aux effacements</t>
  </si>
  <si>
    <t>345-15</t>
  </si>
  <si>
    <t>Frais divers</t>
  </si>
  <si>
    <t>Transformation et fonction publiques</t>
  </si>
  <si>
    <t>P348</t>
  </si>
  <si>
    <t>Performance et résilience des bâtiments de l'Etat et de ses opérateurs</t>
  </si>
  <si>
    <t>348-11</t>
  </si>
  <si>
    <t>Etudes</t>
  </si>
  <si>
    <t>348-12</t>
  </si>
  <si>
    <t>Travaux et gros entretien à la charge du propriétaire</t>
  </si>
  <si>
    <t>348-13</t>
  </si>
  <si>
    <t>Acquisitions, construction</t>
  </si>
  <si>
    <t>348-14</t>
  </si>
  <si>
    <t>Résilience</t>
  </si>
  <si>
    <t>P362</t>
  </si>
  <si>
    <t>Écologie</t>
  </si>
  <si>
    <t>362-01</t>
  </si>
  <si>
    <t>Rénovation énergétique</t>
  </si>
  <si>
    <t>Plan de relance - rénovation</t>
  </si>
  <si>
    <t>http://www.senat.fr/amendements/2022-2023/114/Amdt_II-27.html
https://www.assemblee-nationale.fr/dyn/16/amendements/0598/AN/401</t>
  </si>
  <si>
    <t>362-02</t>
  </si>
  <si>
    <t>Biodiversité, lutte contre l'artificialisation</t>
  </si>
  <si>
    <t>362-03</t>
  </si>
  <si>
    <t>Décarbonation de l'industrie</t>
  </si>
  <si>
    <t>Plan de relance  - industrie</t>
  </si>
  <si>
    <t>362-04</t>
  </si>
  <si>
    <t>Économie circulaire et circuits courts</t>
  </si>
  <si>
    <t xml:space="preserve">Plan de relance </t>
  </si>
  <si>
    <t>362-05</t>
  </si>
  <si>
    <t>Transition agricole</t>
  </si>
  <si>
    <t>Plan de relance - agriculture</t>
  </si>
  <si>
    <t>362-07</t>
  </si>
  <si>
    <t>Infrastructures et mobilité vertes</t>
  </si>
  <si>
    <t>Plan de relance - transports</t>
  </si>
  <si>
    <t>362-08</t>
  </si>
  <si>
    <t>Énergies et technologies vertes</t>
  </si>
  <si>
    <t>Plan de relance - énergie</t>
  </si>
  <si>
    <t>362-09</t>
  </si>
  <si>
    <t>Dotation régionale d'investissement</t>
  </si>
  <si>
    <t>Plan de relance - collectivités</t>
  </si>
  <si>
    <t>P380</t>
  </si>
  <si>
    <t>Fonds d'accélération de la transition écologique dans les territoires</t>
  </si>
  <si>
    <t>380-01</t>
  </si>
  <si>
    <t>Performance environnementale</t>
  </si>
  <si>
    <t>https://www.assemblee-nationale.fr/dyn/16/amendements/0273C/AN/3106
http://www.senat.fr/amendements/2022-2023/114/Amdt_II-1262.html
https://www.assemblee-nationale.fr/dyn/16/amendements/0598/AN/691
http://www.senat.fr/amendements/2022-2023/114/Amdt_II-996.html
http://www.senat.fr/amendements/2022-2023/114/Amdt_II-334.html</t>
  </si>
  <si>
    <t>L'augmentation de 125 millions est ventilée sur chacune des actions, proportionnellement à leur poids initial dans le Fonds vert. Rejet des amendements du Sénat II-1262, II-996 et II-334.</t>
  </si>
  <si>
    <t>380-02</t>
  </si>
  <si>
    <t>Adaptation des territoires au changement climatique</t>
  </si>
  <si>
    <t>380-03</t>
  </si>
  <si>
    <t>Amélioration du cadre de vie</t>
  </si>
  <si>
    <t>Investir pour la France de 2030</t>
  </si>
  <si>
    <t>P421</t>
  </si>
  <si>
    <t>Soutien des progrès de l'enseignement et de la recherche</t>
  </si>
  <si>
    <t>421-02</t>
  </si>
  <si>
    <t>Programmes prioritaires de recherche</t>
  </si>
  <si>
    <t>Programmes prioritaires de recherche - part favorable</t>
  </si>
  <si>
    <t>P422</t>
  </si>
  <si>
    <t>Valorisation de la recherche</t>
  </si>
  <si>
    <t>422-03</t>
  </si>
  <si>
    <t>Démonstrateurs et territoires d'innovation de grande ambition - Volet Ademe</t>
  </si>
  <si>
    <t>Démonstrateurs et territoires d'innovation de grande ambition - Volet Nucléaire</t>
  </si>
  <si>
    <t>P423</t>
  </si>
  <si>
    <t>Accélération de la modernisation des entreprises</t>
  </si>
  <si>
    <t>423-05</t>
  </si>
  <si>
    <t>Concours d'innovation</t>
  </si>
  <si>
    <t>Concours d'innovation - volet ADEME</t>
  </si>
  <si>
    <t>P424</t>
  </si>
  <si>
    <t>Financement des investissements stratégiques</t>
  </si>
  <si>
    <t>424-01</t>
  </si>
  <si>
    <t>Programmes et équipements prioritaires de recherche ANR favorable</t>
  </si>
  <si>
    <t>424-02</t>
  </si>
  <si>
    <t>Maturation de technologies, R&amp;D, valorisation de la recherche - ADEME</t>
  </si>
  <si>
    <t>Maturation de technologies, R&amp;D, valorisation de la recherche - BPI favorable</t>
  </si>
  <si>
    <t>Maturation de technologies, R&amp;D, valorisation de la recherche - ANR favorable</t>
  </si>
  <si>
    <t>424-03</t>
  </si>
  <si>
    <t>Démonstration en conditions réelles, amorçage et premières commerciales - ADEME</t>
  </si>
  <si>
    <t>Démonstration en conditions réelles, amorçage et premières commerciales - BPI favorable</t>
  </si>
  <si>
    <t>Démonstration en conditions réelles, amorçage et premières commerciales - CDC favorable</t>
  </si>
  <si>
    <t>Démonstration en conditions réelles, amorçage et premières commerciales - ANR favorable</t>
  </si>
  <si>
    <t>424-04</t>
  </si>
  <si>
    <t>Soutien au déploiement - ADEME</t>
  </si>
  <si>
    <t>Soutien au déploiement - BPI favorable</t>
  </si>
  <si>
    <t>Soutien au déploiement - CDC favorable</t>
  </si>
  <si>
    <t>Soutien au déploiement - ANR favorable</t>
  </si>
  <si>
    <t>424-06</t>
  </si>
  <si>
    <t>Industrialisation et déploiement</t>
  </si>
  <si>
    <t>Industrialisation et déploiement - ADEME</t>
  </si>
  <si>
    <t>Industrialisation et déploiement - CDC favorable</t>
  </si>
  <si>
    <t>Industrialisation et déploiement - BPI favorable</t>
  </si>
  <si>
    <t>P425</t>
  </si>
  <si>
    <t>Financement structurel des écosystèmes d'innovation</t>
  </si>
  <si>
    <t>425-01</t>
  </si>
  <si>
    <t>Financements de l'écosystème ESRI et valorisation - CDC favorable</t>
  </si>
  <si>
    <t>Financements de l'écosystème ESRI et valorisation - ANR favorable</t>
  </si>
  <si>
    <t>425-02</t>
  </si>
  <si>
    <t>Aides à l'innovation « bottom-up »</t>
  </si>
  <si>
    <t>Aides à l'innovation « bottom-up » - BPI favorable</t>
  </si>
  <si>
    <t>425-03</t>
  </si>
  <si>
    <t>Aides à l’innovation « bottom-up » (fonds propres)</t>
  </si>
  <si>
    <t>Aides à l’innovation « bottom-up » (fonds propres) - BPI favorable</t>
  </si>
  <si>
    <t>CAS</t>
  </si>
  <si>
    <t>Gestion du patrimoine immobilier de l'État</t>
  </si>
  <si>
    <t>P723</t>
  </si>
  <si>
    <t>Opérations immobilières et entretien des bâtiments de l'État</t>
  </si>
  <si>
    <t>723-11</t>
  </si>
  <si>
    <t>Opérations structurantes et cessions</t>
  </si>
  <si>
    <t>723-14</t>
  </si>
  <si>
    <t>Gros entretien, réhabilitation, mise en conformité et remise en état</t>
  </si>
  <si>
    <t>Contrôle de la circulation et du stationnement routiers</t>
  </si>
  <si>
    <t>P751</t>
  </si>
  <si>
    <t>Structures et dispositifs de sécurité routière</t>
  </si>
  <si>
    <t>751-01</t>
  </si>
  <si>
    <t>Dispositifs de contrôle</t>
  </si>
  <si>
    <t>P754</t>
  </si>
  <si>
    <t>Contribution à l'équipement des collectivités territoriales pour l'amélioration des transports en commun, de la sécurité et de la circulation routières</t>
  </si>
  <si>
    <t>754-01</t>
  </si>
  <si>
    <t>Développement agricole et rural</t>
  </si>
  <si>
    <t>P775</t>
  </si>
  <si>
    <t>Développement et transfert en agriculture</t>
  </si>
  <si>
    <t>775-01</t>
  </si>
  <si>
    <t>Développement et transfert</t>
  </si>
  <si>
    <t>775-02</t>
  </si>
  <si>
    <t>Fonction support</t>
  </si>
  <si>
    <t>P776</t>
  </si>
  <si>
    <t>Recherche appliquée et innovation en agriculture</t>
  </si>
  <si>
    <t>776-01</t>
  </si>
  <si>
    <t>Recherche appliquée et innovation</t>
  </si>
  <si>
    <t>776-02</t>
  </si>
  <si>
    <t>Financement des aides aux collectivités pour l'électrification rurale</t>
  </si>
  <si>
    <t>P793</t>
  </si>
  <si>
    <t>Électrification rurale</t>
  </si>
  <si>
    <t>793-03</t>
  </si>
  <si>
    <t>Renforcement des réseaux</t>
  </si>
  <si>
    <t>793-05</t>
  </si>
  <si>
    <t>Enfouissement et pose en façade</t>
  </si>
  <si>
    <t>793-06</t>
  </si>
  <si>
    <t>Sécurisation des fils nus (hors faible section)</t>
  </si>
  <si>
    <t>793-07</t>
  </si>
  <si>
    <t>Sécurisation des fils nus de faible section</t>
  </si>
  <si>
    <t>793-09</t>
  </si>
  <si>
    <t>Déclaration d'utilité publique (Très haute tension)</t>
  </si>
  <si>
    <t>793-10</t>
  </si>
  <si>
    <t>Intempéries</t>
  </si>
  <si>
    <t>793-11</t>
  </si>
  <si>
    <t>Sécurisation de fils nus (Fusion des actions 6 et 7 à partir de 2021)</t>
  </si>
  <si>
    <t>Sécurisation de fils nus</t>
  </si>
  <si>
    <t>P794</t>
  </si>
  <si>
    <t>Opérations de maîtrise de la demande d'électricité, de production d'électricité par des énergies renouvelables ou de production de proximité dans les zones non interconnectées</t>
  </si>
  <si>
    <t>794-02</t>
  </si>
  <si>
    <t>Sites isolés</t>
  </si>
  <si>
    <t>794-03</t>
  </si>
  <si>
    <t>Installations de proximité en zone non interconnectée</t>
  </si>
  <si>
    <t>794-04</t>
  </si>
  <si>
    <t>Maîtrise de la demande d'énergie</t>
  </si>
  <si>
    <t>794-07</t>
  </si>
  <si>
    <t>Transition énergétique</t>
  </si>
  <si>
    <t>794-08</t>
  </si>
  <si>
    <t>Appel à projets innovants</t>
  </si>
  <si>
    <t>CCF</t>
  </si>
  <si>
    <t>Prêts à des États étrangers</t>
  </si>
  <si>
    <t>Hors PDE</t>
  </si>
  <si>
    <t>P853</t>
  </si>
  <si>
    <t>Prêts à l'Agence française de développement en vue de favoriser le développement économique et social dans des États étrangers</t>
  </si>
  <si>
    <t>853-01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</si>
</sst>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_-;\-* #,##0.00_-;_-* &quot;-&quot;??_-;_-@_-"/>
    <numFmt numFmtId="165" formatCode="_-* #,##0\ _€_-;\-* #,##0\ _€_-;_-* &quot;-&quot;??\ _€_-;_-@_-"/>
    <numFmt numFmtId="166" formatCode="0.000"/>
  </numFmts>
  <fonts count="8">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9"/>
      <color theme="1"/>
      <name val="Segoe UI"/>
      <family val="2"/>
    </font>
    <font>
      <u/>
      <sz val="11"/>
      <color theme="10"/>
      <name val="Calibri"/>
      <family val="2"/>
      <scheme val="minor"/>
    </font>
    <font>
      <sz val="11"/>
      <name val="Calibri"/>
      <family val="2"/>
      <scheme val="minor"/>
    </font>
    <font>
      <sz val="11"/>
      <color theme="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165" fontId="0" fillId="2" borderId="0" xfId="1" applyNumberFormat="1" applyFont="1" applyFill="1" applyBorder="1"/>
    <xf numFmtId="0" fontId="0" fillId="3" borderId="0" xfId="0" applyFill="1"/>
    <xf numFmtId="0" fontId="0" fillId="2" borderId="0" xfId="0" applyFill="1"/>
    <xf numFmtId="165" fontId="0" fillId="2" borderId="0" xfId="0" applyNumberFormat="1" applyFill="1"/>
    <xf numFmtId="43" fontId="0" fillId="2" borderId="0" xfId="0" applyNumberFormat="1" applyFill="1"/>
    <xf numFmtId="0" fontId="2" fillId="2" borderId="0" xfId="0" applyFont="1" applyFill="1"/>
    <xf numFmtId="165" fontId="0" fillId="3" borderId="0" xfId="1" applyNumberFormat="1" applyFont="1" applyFill="1" applyBorder="1"/>
    <xf numFmtId="0" fontId="0" fillId="2" borderId="0" xfId="0" applyFill="1" applyAlignment="1">
      <alignment horizontal="left"/>
    </xf>
    <xf numFmtId="0" fontId="3" fillId="3" borderId="1" xfId="0"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2" fillId="2" borderId="3" xfId="0" applyFont="1" applyFill="1" applyBorder="1"/>
    <xf numFmtId="165" fontId="0" fillId="2" borderId="4" xfId="0" applyNumberFormat="1" applyFill="1" applyBorder="1"/>
    <xf numFmtId="0" fontId="2" fillId="2" borderId="5" xfId="0" applyFont="1" applyFill="1" applyBorder="1"/>
    <xf numFmtId="165" fontId="0" fillId="2" borderId="6" xfId="0" applyNumberFormat="1" applyFill="1" applyBorder="1"/>
    <xf numFmtId="0" fontId="2" fillId="2" borderId="7" xfId="0" applyFont="1" applyFill="1" applyBorder="1"/>
    <xf numFmtId="165" fontId="0" fillId="2" borderId="8" xfId="0" applyNumberFormat="1" applyFill="1" applyBorder="1"/>
    <xf numFmtId="0" fontId="2" fillId="2" borderId="9" xfId="0" applyFont="1" applyFill="1" applyBorder="1"/>
    <xf numFmtId="0" fontId="2" fillId="2" borderId="10" xfId="0" applyFont="1" applyFill="1" applyBorder="1"/>
    <xf numFmtId="0" fontId="2" fillId="2" borderId="2" xfId="0" applyFont="1" applyFill="1" applyBorder="1"/>
    <xf numFmtId="165" fontId="0" fillId="2" borderId="11" xfId="0" applyNumberFormat="1" applyFill="1" applyBorder="1"/>
    <xf numFmtId="165" fontId="0" fillId="2" borderId="12" xfId="1" applyNumberFormat="1" applyFont="1" applyFill="1" applyBorder="1"/>
    <xf numFmtId="165" fontId="0" fillId="2" borderId="13" xfId="1" applyNumberFormat="1" applyFont="1" applyFill="1" applyBorder="1"/>
    <xf numFmtId="165" fontId="6" fillId="2" borderId="12" xfId="1" applyNumberFormat="1" applyFont="1" applyFill="1" applyBorder="1"/>
    <xf numFmtId="0" fontId="2" fillId="2" borderId="11" xfId="0" applyFont="1" applyFill="1" applyBorder="1"/>
    <xf numFmtId="0" fontId="2" fillId="2" borderId="12" xfId="0" applyFont="1" applyFill="1" applyBorder="1"/>
    <xf numFmtId="165" fontId="0" fillId="2" borderId="12" xfId="0" applyNumberFormat="1" applyFill="1" applyBorder="1"/>
    <xf numFmtId="166" fontId="0" fillId="2" borderId="12" xfId="0" applyNumberFormat="1" applyFill="1" applyBorder="1"/>
    <xf numFmtId="165" fontId="2" fillId="2" borderId="2" xfId="0" applyNumberFormat="1" applyFont="1" applyFill="1" applyBorder="1"/>
    <xf numFmtId="165" fontId="2" fillId="2" borderId="2" xfId="1" applyNumberFormat="1" applyFont="1" applyFill="1" applyBorder="1"/>
    <xf numFmtId="165" fontId="2" fillId="2" borderId="10" xfId="1" applyNumberFormat="1" applyFont="1" applyFill="1" applyBorder="1"/>
    <xf numFmtId="0" fontId="7" fillId="2" borderId="0" xfId="0" applyFont="1" applyFill="1"/>
    <xf numFmtId="165" fontId="0" fillId="2" borderId="0" xfId="1" quotePrefix="1" applyNumberFormat="1" applyFont="1" applyFill="1" applyBorder="1" applyAlignment="1">
      <alignment wrapText="1"/>
    </xf>
    <xf numFmtId="165" fontId="0" fillId="2" borderId="0" xfId="1" applyNumberFormat="1" applyFont="1" applyFill="1" applyBorder="1" applyAlignment="1">
      <alignment horizontal="left" wrapText="1"/>
    </xf>
    <xf numFmtId="0" fontId="0" fillId="2" borderId="0" xfId="0" applyFill="1" applyAlignment="1">
      <alignment horizontal="left" vertical="center" wrapText="1"/>
    </xf>
    <xf numFmtId="165" fontId="3" fillId="2" borderId="1" xfId="1" applyNumberFormat="1" applyFont="1" applyFill="1" applyBorder="1" applyAlignment="1">
      <alignment horizontal="left" vertical="center" wrapText="1"/>
    </xf>
    <xf numFmtId="165" fontId="0" fillId="2" borderId="0" xfId="1" applyNumberFormat="1"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5" fillId="2" borderId="0" xfId="2" applyFill="1" applyBorder="1" applyAlignment="1">
      <alignment horizontal="left"/>
    </xf>
    <xf numFmtId="0" fontId="0" fillId="2" borderId="0" xfId="0" applyFill="1" applyAlignment="1">
      <alignment horizontal="left" wrapText="1"/>
    </xf>
    <xf numFmtId="165" fontId="0" fillId="2" borderId="0" xfId="0" applyNumberFormat="1" applyFill="1" applyAlignment="1">
      <alignment horizontal="left"/>
    </xf>
    <xf numFmtId="0" fontId="5" fillId="2" borderId="0" xfId="2" applyFill="1" applyAlignment="1">
      <alignment horizontal="left"/>
    </xf>
    <xf numFmtId="0" fontId="4" fillId="2" borderId="0" xfId="0" applyFont="1" applyFill="1" applyAlignment="1">
      <alignment horizontal="left"/>
    </xf>
    <xf numFmtId="0" fontId="0" fillId="2" borderId="0" xfId="0" applyFill="1" applyAlignment="1">
      <alignment horizontal="left" wrapText="1"/>
    </xf>
    <xf numFmtId="165" fontId="0" fillId="2" borderId="0" xfId="1" applyNumberFormat="1" applyFont="1" applyFill="1" applyBorder="1" applyAlignment="1">
      <alignment horizontal="left"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993B-A43F-4564-A53C-018A277D72EF}">
  <dimension ref="A1:AI159"/>
  <sheetViews>
    <sheetView tabSelected="1" topLeftCell="W1" zoomScale="70" zoomScaleNormal="70" workbookViewId="0">
      <selection activeCell="AA38" sqref="AA38"/>
    </sheetView>
  </sheetViews>
  <sheetFormatPr defaultColWidth="11.42578125" defaultRowHeight="14.45"/>
  <cols>
    <col min="1" max="1" width="11.140625" style="3" customWidth="1"/>
    <col min="2" max="2" width="11.42578125" style="3"/>
    <col min="3" max="3" width="10.42578125" style="3" customWidth="1"/>
    <col min="4" max="4" width="17.7109375" style="3" customWidth="1"/>
    <col min="5" max="8" width="11.42578125" style="3"/>
    <col min="9" max="9" width="11.42578125" style="3" customWidth="1"/>
    <col min="10" max="18" width="11.42578125" style="3"/>
    <col min="19" max="19" width="18.85546875" style="3" bestFit="1" customWidth="1"/>
    <col min="20" max="20" width="18.5703125" style="3" bestFit="1" customWidth="1"/>
    <col min="21" max="21" width="25" style="3" customWidth="1"/>
    <col min="22" max="22" width="18.140625" style="3" bestFit="1" customWidth="1"/>
    <col min="23" max="23" width="90" style="8" customWidth="1"/>
    <col min="24" max="24" width="48.5703125" style="8" customWidth="1"/>
    <col min="25" max="25" width="25.28515625" style="3" bestFit="1" customWidth="1"/>
    <col min="26" max="26" width="11.42578125" style="3"/>
    <col min="27" max="27" width="57.28515625" style="3" bestFit="1" customWidth="1"/>
    <col min="28" max="28" width="57.5703125" style="3" bestFit="1" customWidth="1"/>
    <col min="29" max="29" width="51.28515625" style="3" bestFit="1" customWidth="1"/>
    <col min="30" max="30" width="23.28515625" style="3" customWidth="1"/>
    <col min="31" max="32" width="11.42578125" style="3"/>
    <col min="33" max="33" width="27.42578125" style="3" customWidth="1"/>
    <col min="34" max="34" width="40.42578125" style="3" bestFit="1" customWidth="1"/>
    <col min="35" max="36" width="11.42578125" style="3"/>
    <col min="37" max="37" width="33.85546875" style="3" customWidth="1"/>
    <col min="38" max="38" width="15.7109375" style="3" customWidth="1"/>
    <col min="39" max="39" width="17.140625" style="3" customWidth="1"/>
    <col min="40" max="16384" width="11.42578125" style="3"/>
  </cols>
  <sheetData>
    <row r="1" spans="1:34">
      <c r="A1" s="33" t="s">
        <v>0</v>
      </c>
    </row>
    <row r="2" spans="1:34" ht="26.45">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10" t="s">
        <v>19</v>
      </c>
      <c r="T2" s="10" t="s">
        <v>20</v>
      </c>
      <c r="U2" s="11" t="s">
        <v>21</v>
      </c>
      <c r="V2" s="12" t="s">
        <v>22</v>
      </c>
      <c r="W2" s="37" t="s">
        <v>23</v>
      </c>
      <c r="X2" s="37" t="s">
        <v>24</v>
      </c>
      <c r="Y2" s="12" t="s">
        <v>25</v>
      </c>
    </row>
    <row r="3" spans="1:34" ht="43.15">
      <c r="A3" s="2" t="s">
        <v>26</v>
      </c>
      <c r="B3" s="2" t="s">
        <v>27</v>
      </c>
      <c r="C3" s="2" t="s">
        <v>28</v>
      </c>
      <c r="D3" s="2" t="s">
        <v>29</v>
      </c>
      <c r="E3" s="2" t="s">
        <v>30</v>
      </c>
      <c r="F3" s="2" t="s">
        <v>31</v>
      </c>
      <c r="G3" s="2" t="s">
        <v>32</v>
      </c>
      <c r="H3" s="2" t="s">
        <v>33</v>
      </c>
      <c r="I3" s="2" t="s">
        <v>34</v>
      </c>
      <c r="J3" s="2" t="s">
        <v>33</v>
      </c>
      <c r="K3" s="2" t="s">
        <v>35</v>
      </c>
      <c r="L3" s="2">
        <v>3</v>
      </c>
      <c r="M3" s="2">
        <v>3</v>
      </c>
      <c r="N3" s="2">
        <v>3</v>
      </c>
      <c r="O3" s="2">
        <v>3</v>
      </c>
      <c r="P3" s="2">
        <v>3</v>
      </c>
      <c r="Q3" s="2">
        <v>3</v>
      </c>
      <c r="R3" s="2" t="s">
        <v>36</v>
      </c>
      <c r="S3" s="7">
        <v>18558083</v>
      </c>
      <c r="T3" s="7">
        <v>16788744</v>
      </c>
      <c r="U3" s="3" t="s">
        <v>37</v>
      </c>
      <c r="V3" s="34">
        <f>-535000-500000+1035000</f>
        <v>0</v>
      </c>
      <c r="W3" s="35" t="s">
        <v>38</v>
      </c>
      <c r="X3" s="38" t="s">
        <v>39</v>
      </c>
      <c r="Y3" s="34">
        <f>S3+V3-T3</f>
        <v>1769339</v>
      </c>
    </row>
    <row r="4" spans="1:34">
      <c r="A4" s="2" t="s">
        <v>40</v>
      </c>
      <c r="B4" s="2" t="s">
        <v>27</v>
      </c>
      <c r="C4" s="2" t="s">
        <v>28</v>
      </c>
      <c r="D4" s="2" t="s">
        <v>41</v>
      </c>
      <c r="E4" s="2" t="s">
        <v>30</v>
      </c>
      <c r="F4" s="2" t="s">
        <v>42</v>
      </c>
      <c r="G4" s="2" t="s">
        <v>43</v>
      </c>
      <c r="H4" s="2" t="s">
        <v>44</v>
      </c>
      <c r="I4" s="2" t="s">
        <v>45</v>
      </c>
      <c r="J4" s="2" t="s">
        <v>46</v>
      </c>
      <c r="K4" s="2" t="s">
        <v>47</v>
      </c>
      <c r="L4" s="2">
        <v>3</v>
      </c>
      <c r="M4" s="2">
        <v>3</v>
      </c>
      <c r="N4" s="2">
        <v>3</v>
      </c>
      <c r="O4" s="2">
        <v>3</v>
      </c>
      <c r="P4" s="2">
        <v>3</v>
      </c>
      <c r="Q4" s="2">
        <v>3</v>
      </c>
      <c r="R4" s="2" t="s">
        <v>36</v>
      </c>
      <c r="S4" s="7">
        <v>284654999.23000002</v>
      </c>
      <c r="T4" s="7">
        <v>137968671.91999999</v>
      </c>
      <c r="U4" s="3" t="s">
        <v>37</v>
      </c>
      <c r="V4" s="34"/>
      <c r="W4" s="38"/>
      <c r="X4" s="38"/>
      <c r="Y4" s="34">
        <f t="shared" ref="Y4:Y67" si="0">S4+V4-T4</f>
        <v>146686327.31000003</v>
      </c>
      <c r="AB4" s="21">
        <v>2022</v>
      </c>
      <c r="AC4" s="21">
        <v>2023</v>
      </c>
      <c r="AD4" s="20" t="s">
        <v>48</v>
      </c>
    </row>
    <row r="5" spans="1:34">
      <c r="A5" s="2" t="s">
        <v>40</v>
      </c>
      <c r="B5" s="2" t="s">
        <v>27</v>
      </c>
      <c r="C5" s="2" t="s">
        <v>28</v>
      </c>
      <c r="D5" s="2" t="s">
        <v>41</v>
      </c>
      <c r="E5" s="2" t="s">
        <v>30</v>
      </c>
      <c r="F5" s="2" t="s">
        <v>42</v>
      </c>
      <c r="G5" s="2" t="s">
        <v>43</v>
      </c>
      <c r="H5" s="2" t="s">
        <v>44</v>
      </c>
      <c r="I5" s="2" t="s">
        <v>45</v>
      </c>
      <c r="J5" s="2" t="s">
        <v>49</v>
      </c>
      <c r="K5" s="2" t="s">
        <v>50</v>
      </c>
      <c r="L5" s="2">
        <v>3</v>
      </c>
      <c r="M5" s="2">
        <v>3</v>
      </c>
      <c r="N5" s="2">
        <v>3</v>
      </c>
      <c r="O5" s="2">
        <v>3</v>
      </c>
      <c r="P5" s="2">
        <v>3</v>
      </c>
      <c r="Q5" s="2">
        <v>3</v>
      </c>
      <c r="R5" s="2" t="s">
        <v>36</v>
      </c>
      <c r="S5" s="7">
        <v>86850000</v>
      </c>
      <c r="T5" s="7">
        <v>72682526.655200005</v>
      </c>
      <c r="U5" s="3" t="s">
        <v>37</v>
      </c>
      <c r="V5" s="34"/>
      <c r="W5" s="38"/>
      <c r="X5" s="38"/>
      <c r="Y5" s="34">
        <f t="shared" si="0"/>
        <v>14167473.344799995</v>
      </c>
      <c r="AA5" s="13" t="s">
        <v>51</v>
      </c>
      <c r="AB5" s="22">
        <f>SUM(T3:T148)-AB6-AB7-AB8</f>
        <v>19231978377.495228</v>
      </c>
      <c r="AC5" s="22">
        <f>SUM(S3:S148)+SUM(V3:V148)-AC6-AC7-AC8</f>
        <v>23022435283.759556</v>
      </c>
      <c r="AD5" s="14">
        <f>AC5-AB5</f>
        <v>3790456906.264328</v>
      </c>
    </row>
    <row r="6" spans="1:34">
      <c r="A6" s="2" t="s">
        <v>40</v>
      </c>
      <c r="B6" s="2" t="s">
        <v>27</v>
      </c>
      <c r="C6" s="2" t="s">
        <v>28</v>
      </c>
      <c r="D6" s="2" t="s">
        <v>41</v>
      </c>
      <c r="E6" s="2" t="s">
        <v>30</v>
      </c>
      <c r="F6" s="2" t="s">
        <v>42</v>
      </c>
      <c r="G6" s="2" t="s">
        <v>43</v>
      </c>
      <c r="H6" s="2" t="s">
        <v>44</v>
      </c>
      <c r="I6" s="2" t="s">
        <v>45</v>
      </c>
      <c r="J6" s="2" t="s">
        <v>52</v>
      </c>
      <c r="K6" s="2" t="s">
        <v>53</v>
      </c>
      <c r="L6" s="2">
        <v>3</v>
      </c>
      <c r="M6" s="2">
        <v>3</v>
      </c>
      <c r="N6" s="2">
        <v>3</v>
      </c>
      <c r="O6" s="2">
        <v>3</v>
      </c>
      <c r="P6" s="2">
        <v>3</v>
      </c>
      <c r="Q6" s="2">
        <v>3</v>
      </c>
      <c r="R6" s="2" t="s">
        <v>36</v>
      </c>
      <c r="S6" s="7">
        <v>2254708.06</v>
      </c>
      <c r="T6" s="7">
        <v>3723610.0751999998</v>
      </c>
      <c r="U6" s="3" t="s">
        <v>37</v>
      </c>
      <c r="V6" s="34"/>
      <c r="W6" s="38"/>
      <c r="X6" s="38"/>
      <c r="Y6" s="34">
        <f t="shared" si="0"/>
        <v>-1468902.0151999998</v>
      </c>
      <c r="AA6" s="15" t="s">
        <v>54</v>
      </c>
      <c r="AB6" s="23">
        <f>SUMIFS($T$3:$T$148,$U$3:$U$148,"*Plan de relance*")</f>
        <v>5601721934</v>
      </c>
      <c r="AC6" s="25">
        <f>SUMIFS($S$3:$S$148,$U$3:$U$148,"*Plan de relance*")+SUMIFS($V$3:$V$148,$U$3:$U$148,"*Plan de relance*")</f>
        <v>3479599516</v>
      </c>
      <c r="AD6" s="16">
        <f t="shared" ref="AD6:AD8" si="1">AC6-AB6</f>
        <v>-2122122418</v>
      </c>
    </row>
    <row r="7" spans="1:34">
      <c r="A7" s="2" t="s">
        <v>40</v>
      </c>
      <c r="B7" s="2" t="s">
        <v>27</v>
      </c>
      <c r="C7" s="2" t="s">
        <v>28</v>
      </c>
      <c r="D7" s="2" t="s">
        <v>41</v>
      </c>
      <c r="E7" s="2" t="s">
        <v>30</v>
      </c>
      <c r="F7" s="2" t="s">
        <v>42</v>
      </c>
      <c r="G7" s="2" t="s">
        <v>43</v>
      </c>
      <c r="H7" s="2" t="s">
        <v>44</v>
      </c>
      <c r="I7" s="2" t="s">
        <v>45</v>
      </c>
      <c r="J7" s="2" t="s">
        <v>55</v>
      </c>
      <c r="K7" s="2" t="s">
        <v>56</v>
      </c>
      <c r="L7" s="2">
        <v>2</v>
      </c>
      <c r="M7" s="2">
        <v>2</v>
      </c>
      <c r="N7" s="2">
        <v>2</v>
      </c>
      <c r="O7" s="2">
        <v>0</v>
      </c>
      <c r="P7" s="2">
        <v>2</v>
      </c>
      <c r="Q7" s="2">
        <v>2</v>
      </c>
      <c r="R7" s="2" t="s">
        <v>36</v>
      </c>
      <c r="S7" s="7">
        <v>9621215.2800000012</v>
      </c>
      <c r="T7" s="7">
        <v>9323675.5199999996</v>
      </c>
      <c r="U7" s="3" t="s">
        <v>37</v>
      </c>
      <c r="V7" s="34"/>
      <c r="W7" s="38"/>
      <c r="X7" s="38"/>
      <c r="Y7" s="34">
        <f t="shared" si="0"/>
        <v>297539.76000000164</v>
      </c>
      <c r="AA7" s="15" t="s">
        <v>57</v>
      </c>
      <c r="AB7" s="23">
        <f>SUMIFS($T$3:$T$148,$U$3:$U$148,$AA7)</f>
        <v>250250000</v>
      </c>
      <c r="AC7" s="23">
        <f>SUMIFS($S$3:$S$148,$U$3:$U$148,$AA7)+SUMIFS($V$3:$V$148,$U$3:$U$148,$AA7)</f>
        <v>1487571514.3916852</v>
      </c>
      <c r="AD7" s="16">
        <f t="shared" si="1"/>
        <v>1237321514.3916852</v>
      </c>
    </row>
    <row r="8" spans="1:34">
      <c r="A8" s="2" t="s">
        <v>40</v>
      </c>
      <c r="B8" s="2" t="s">
        <v>27</v>
      </c>
      <c r="C8" s="2" t="s">
        <v>28</v>
      </c>
      <c r="D8" s="2" t="s">
        <v>41</v>
      </c>
      <c r="E8" s="2" t="s">
        <v>30</v>
      </c>
      <c r="F8" s="2" t="s">
        <v>42</v>
      </c>
      <c r="G8" s="2" t="s">
        <v>43</v>
      </c>
      <c r="H8" s="2" t="s">
        <v>44</v>
      </c>
      <c r="I8" s="2" t="s">
        <v>45</v>
      </c>
      <c r="J8" s="2" t="s">
        <v>58</v>
      </c>
      <c r="K8" s="2" t="s">
        <v>59</v>
      </c>
      <c r="L8" s="2">
        <v>3</v>
      </c>
      <c r="M8" s="2">
        <v>3</v>
      </c>
      <c r="N8" s="2">
        <v>3</v>
      </c>
      <c r="O8" s="2">
        <v>3</v>
      </c>
      <c r="P8" s="2">
        <v>3</v>
      </c>
      <c r="Q8" s="2">
        <v>3</v>
      </c>
      <c r="R8" s="2" t="s">
        <v>36</v>
      </c>
      <c r="S8" s="7">
        <v>328469011</v>
      </c>
      <c r="T8" s="7">
        <v>521739424.14000005</v>
      </c>
      <c r="U8" s="3" t="s">
        <v>37</v>
      </c>
      <c r="V8" s="34"/>
      <c r="W8" s="38"/>
      <c r="X8" s="38"/>
      <c r="Y8" s="34">
        <f t="shared" si="0"/>
        <v>-193270413.14000005</v>
      </c>
      <c r="AA8" s="17" t="s">
        <v>60</v>
      </c>
      <c r="AB8" s="24">
        <f>SUMIFS($T$3:$T$148,$U$3:$U$148,$AA8)</f>
        <v>5451245985</v>
      </c>
      <c r="AC8" s="24">
        <f>SUMIFS($S$3:$S$148,$U$3:$U$148,$AA8)+SUMIFS($V$3:$V$148,$U$3:$U$148,$AA8)</f>
        <v>34349736</v>
      </c>
      <c r="AD8" s="18">
        <f t="shared" si="1"/>
        <v>-5416896249</v>
      </c>
    </row>
    <row r="9" spans="1:34">
      <c r="A9" s="2" t="s">
        <v>40</v>
      </c>
      <c r="B9" s="2" t="s">
        <v>27</v>
      </c>
      <c r="C9" s="2" t="s">
        <v>28</v>
      </c>
      <c r="D9" s="2" t="s">
        <v>41</v>
      </c>
      <c r="E9" s="2" t="s">
        <v>30</v>
      </c>
      <c r="F9" s="2" t="s">
        <v>42</v>
      </c>
      <c r="G9" s="2" t="s">
        <v>43</v>
      </c>
      <c r="H9" s="2" t="s">
        <v>44</v>
      </c>
      <c r="I9" s="2" t="s">
        <v>45</v>
      </c>
      <c r="J9" s="2" t="s">
        <v>61</v>
      </c>
      <c r="K9" s="2" t="s">
        <v>62</v>
      </c>
      <c r="L9" s="2">
        <v>2</v>
      </c>
      <c r="M9" s="2">
        <v>2</v>
      </c>
      <c r="N9" s="2">
        <v>2</v>
      </c>
      <c r="O9" s="2">
        <v>2</v>
      </c>
      <c r="P9" s="2">
        <v>2</v>
      </c>
      <c r="Q9" s="2">
        <v>2</v>
      </c>
      <c r="R9" s="2" t="s">
        <v>36</v>
      </c>
      <c r="S9" s="7">
        <v>24320353.120000001</v>
      </c>
      <c r="T9" s="7">
        <v>24985795.2377</v>
      </c>
      <c r="U9" s="3" t="s">
        <v>37</v>
      </c>
      <c r="V9" s="34"/>
      <c r="W9" s="38"/>
      <c r="X9" s="38"/>
      <c r="Y9" s="34">
        <f t="shared" si="0"/>
        <v>-665442.11769999936</v>
      </c>
      <c r="AA9" s="6"/>
      <c r="AB9" s="1"/>
      <c r="AC9" s="1"/>
      <c r="AD9" s="1"/>
    </row>
    <row r="10" spans="1:34">
      <c r="A10" s="2" t="s">
        <v>40</v>
      </c>
      <c r="B10" s="2" t="s">
        <v>27</v>
      </c>
      <c r="C10" s="2" t="s">
        <v>28</v>
      </c>
      <c r="D10" s="2" t="s">
        <v>41</v>
      </c>
      <c r="E10" s="2" t="s">
        <v>30</v>
      </c>
      <c r="F10" s="2" t="s">
        <v>42</v>
      </c>
      <c r="G10" s="2" t="s">
        <v>43</v>
      </c>
      <c r="H10" s="2" t="s">
        <v>63</v>
      </c>
      <c r="I10" s="2" t="s">
        <v>64</v>
      </c>
      <c r="J10" s="2" t="s">
        <v>65</v>
      </c>
      <c r="K10" s="2" t="s">
        <v>66</v>
      </c>
      <c r="L10" s="2">
        <v>2</v>
      </c>
      <c r="M10" s="2">
        <v>2</v>
      </c>
      <c r="N10" s="2">
        <v>2</v>
      </c>
      <c r="O10" s="2">
        <v>2</v>
      </c>
      <c r="P10" s="2">
        <v>2</v>
      </c>
      <c r="Q10" s="2">
        <v>2</v>
      </c>
      <c r="R10" s="2" t="s">
        <v>36</v>
      </c>
      <c r="S10" s="7">
        <v>7000000</v>
      </c>
      <c r="T10" s="7">
        <v>6957300</v>
      </c>
      <c r="U10" s="3" t="s">
        <v>37</v>
      </c>
      <c r="V10" s="34"/>
      <c r="W10" s="38"/>
      <c r="X10" s="38"/>
      <c r="Y10" s="34">
        <f t="shared" si="0"/>
        <v>42700</v>
      </c>
      <c r="AA10" s="19" t="s">
        <v>67</v>
      </c>
      <c r="AB10" s="31">
        <f>SUM(AB5:AB7)</f>
        <v>25083950311.495228</v>
      </c>
      <c r="AC10" s="31">
        <f>SUM(AC5:AC7)</f>
        <v>27989606314.151241</v>
      </c>
      <c r="AD10" s="32">
        <f>SUM(AD5:AD7)</f>
        <v>2905656002.6560135</v>
      </c>
    </row>
    <row r="11" spans="1:34">
      <c r="A11" s="2" t="s">
        <v>40</v>
      </c>
      <c r="B11" s="2" t="s">
        <v>27</v>
      </c>
      <c r="C11" s="2" t="s">
        <v>28</v>
      </c>
      <c r="D11" s="2" t="s">
        <v>41</v>
      </c>
      <c r="E11" s="2" t="s">
        <v>30</v>
      </c>
      <c r="F11" s="2" t="s">
        <v>42</v>
      </c>
      <c r="G11" s="2" t="s">
        <v>43</v>
      </c>
      <c r="H11" s="2" t="s">
        <v>63</v>
      </c>
      <c r="I11" s="2" t="s">
        <v>64</v>
      </c>
      <c r="J11" s="2" t="s">
        <v>68</v>
      </c>
      <c r="K11" s="2" t="s">
        <v>69</v>
      </c>
      <c r="L11" s="2">
        <v>2</v>
      </c>
      <c r="M11" s="2">
        <v>2</v>
      </c>
      <c r="N11" s="2">
        <v>2</v>
      </c>
      <c r="O11" s="2">
        <v>2</v>
      </c>
      <c r="P11" s="2">
        <v>2</v>
      </c>
      <c r="Q11" s="2">
        <v>2</v>
      </c>
      <c r="R11" s="2" t="s">
        <v>36</v>
      </c>
      <c r="S11" s="7">
        <v>155000000</v>
      </c>
      <c r="T11" s="7">
        <v>130000000</v>
      </c>
      <c r="U11" s="3" t="s">
        <v>37</v>
      </c>
      <c r="V11" s="34"/>
      <c r="W11" s="38"/>
      <c r="X11" s="38"/>
      <c r="Y11" s="34">
        <f t="shared" si="0"/>
        <v>25000000</v>
      </c>
      <c r="AB11" s="1"/>
      <c r="AC11" s="1"/>
      <c r="AD11" s="1"/>
    </row>
    <row r="12" spans="1:34">
      <c r="A12" s="2" t="s">
        <v>40</v>
      </c>
      <c r="B12" s="2" t="s">
        <v>27</v>
      </c>
      <c r="C12" s="2" t="s">
        <v>28</v>
      </c>
      <c r="D12" s="2" t="s">
        <v>41</v>
      </c>
      <c r="E12" s="2" t="s">
        <v>30</v>
      </c>
      <c r="F12" s="2" t="s">
        <v>42</v>
      </c>
      <c r="G12" s="2" t="s">
        <v>43</v>
      </c>
      <c r="H12" s="2" t="s">
        <v>63</v>
      </c>
      <c r="I12" s="2" t="s">
        <v>64</v>
      </c>
      <c r="J12" s="2" t="s">
        <v>70</v>
      </c>
      <c r="K12" s="2" t="s">
        <v>71</v>
      </c>
      <c r="L12" s="2">
        <v>2</v>
      </c>
      <c r="M12" s="2">
        <v>2</v>
      </c>
      <c r="N12" s="2">
        <v>2</v>
      </c>
      <c r="O12" s="2">
        <v>2</v>
      </c>
      <c r="P12" s="2">
        <v>2</v>
      </c>
      <c r="Q12" s="2">
        <v>2</v>
      </c>
      <c r="R12" s="2" t="s">
        <v>36</v>
      </c>
      <c r="S12" s="7">
        <v>2839533</v>
      </c>
      <c r="T12" s="7">
        <v>3538173</v>
      </c>
      <c r="U12" s="3" t="s">
        <v>37</v>
      </c>
      <c r="V12" s="34"/>
      <c r="W12" s="38"/>
      <c r="X12" s="38"/>
      <c r="Y12" s="34">
        <f t="shared" si="0"/>
        <v>-698640</v>
      </c>
      <c r="AB12" s="1"/>
      <c r="AC12" s="1"/>
      <c r="AD12" s="1"/>
    </row>
    <row r="13" spans="1:34">
      <c r="A13" s="2" t="s">
        <v>40</v>
      </c>
      <c r="B13" s="2" t="s">
        <v>27</v>
      </c>
      <c r="C13" s="2" t="s">
        <v>28</v>
      </c>
      <c r="D13" s="2" t="s">
        <v>41</v>
      </c>
      <c r="E13" s="2" t="s">
        <v>30</v>
      </c>
      <c r="F13" s="2" t="s">
        <v>42</v>
      </c>
      <c r="G13" s="2" t="s">
        <v>43</v>
      </c>
      <c r="H13" s="2" t="s">
        <v>63</v>
      </c>
      <c r="I13" s="2" t="s">
        <v>64</v>
      </c>
      <c r="J13" s="2" t="s">
        <v>72</v>
      </c>
      <c r="K13" s="2" t="s">
        <v>73</v>
      </c>
      <c r="L13" s="2">
        <v>3</v>
      </c>
      <c r="M13" s="2">
        <v>3</v>
      </c>
      <c r="N13" s="2">
        <v>3</v>
      </c>
      <c r="O13" s="2">
        <v>3</v>
      </c>
      <c r="P13" s="2">
        <v>3</v>
      </c>
      <c r="Q13" s="2">
        <v>3</v>
      </c>
      <c r="R13" s="2" t="s">
        <v>36</v>
      </c>
      <c r="S13" s="7">
        <v>33000000</v>
      </c>
      <c r="T13" s="7">
        <v>30000000</v>
      </c>
      <c r="U13" s="3" t="s">
        <v>37</v>
      </c>
      <c r="V13" s="34"/>
      <c r="W13" s="38"/>
      <c r="X13" s="38"/>
      <c r="Y13" s="34">
        <f t="shared" si="0"/>
        <v>3000000</v>
      </c>
      <c r="AB13" s="21" t="s">
        <v>74</v>
      </c>
      <c r="AC13" s="21" t="s">
        <v>75</v>
      </c>
    </row>
    <row r="14" spans="1:34">
      <c r="A14" s="2" t="s">
        <v>40</v>
      </c>
      <c r="B14" s="2" t="s">
        <v>27</v>
      </c>
      <c r="C14" s="2" t="s">
        <v>28</v>
      </c>
      <c r="D14" s="2" t="s">
        <v>41</v>
      </c>
      <c r="E14" s="2" t="s">
        <v>30</v>
      </c>
      <c r="F14" s="2" t="s">
        <v>42</v>
      </c>
      <c r="G14" s="2" t="s">
        <v>43</v>
      </c>
      <c r="H14" s="2" t="s">
        <v>63</v>
      </c>
      <c r="I14" s="2" t="s">
        <v>64</v>
      </c>
      <c r="J14" s="2" t="s">
        <v>76</v>
      </c>
      <c r="K14" s="2" t="s">
        <v>77</v>
      </c>
      <c r="L14" s="2">
        <v>2</v>
      </c>
      <c r="M14" s="2">
        <v>2</v>
      </c>
      <c r="N14" s="2">
        <v>2</v>
      </c>
      <c r="O14" s="2">
        <v>2</v>
      </c>
      <c r="P14" s="2">
        <v>2</v>
      </c>
      <c r="Q14" s="2">
        <v>2</v>
      </c>
      <c r="R14" s="2" t="s">
        <v>36</v>
      </c>
      <c r="S14" s="7">
        <v>12700000</v>
      </c>
      <c r="T14" s="7">
        <v>15682000</v>
      </c>
      <c r="U14" s="3" t="s">
        <v>37</v>
      </c>
      <c r="V14" s="34"/>
      <c r="W14" s="38"/>
      <c r="X14" s="38"/>
      <c r="Y14" s="34">
        <f t="shared" si="0"/>
        <v>-2982000</v>
      </c>
      <c r="AA14" s="26" t="s">
        <v>78</v>
      </c>
      <c r="AB14" s="28">
        <v>2600000000</v>
      </c>
      <c r="AC14" s="23">
        <f>SUMIFS($Y$3:$Y$148,$U$3:$U$148,$AA14)</f>
        <v>1550669660.3333333</v>
      </c>
      <c r="AH14" s="4"/>
    </row>
    <row r="15" spans="1:34">
      <c r="A15" s="2" t="s">
        <v>40</v>
      </c>
      <c r="B15" s="2" t="s">
        <v>27</v>
      </c>
      <c r="C15" s="2" t="s">
        <v>28</v>
      </c>
      <c r="D15" s="2" t="s">
        <v>41</v>
      </c>
      <c r="E15" s="2" t="s">
        <v>30</v>
      </c>
      <c r="F15" s="2" t="s">
        <v>42</v>
      </c>
      <c r="G15" s="2" t="s">
        <v>43</v>
      </c>
      <c r="H15" s="2" t="s">
        <v>63</v>
      </c>
      <c r="I15" s="2" t="s">
        <v>64</v>
      </c>
      <c r="J15" s="2" t="s">
        <v>79</v>
      </c>
      <c r="K15" s="2" t="s">
        <v>80</v>
      </c>
      <c r="L15" s="2">
        <v>2</v>
      </c>
      <c r="M15" s="2">
        <v>2</v>
      </c>
      <c r="N15" s="2">
        <v>2</v>
      </c>
      <c r="O15" s="2">
        <v>2</v>
      </c>
      <c r="P15" s="2">
        <v>2</v>
      </c>
      <c r="Q15" s="2">
        <v>2</v>
      </c>
      <c r="R15" s="2" t="s">
        <v>36</v>
      </c>
      <c r="S15" s="7">
        <v>6000000</v>
      </c>
      <c r="T15" s="7">
        <v>6000000</v>
      </c>
      <c r="U15" s="3" t="s">
        <v>37</v>
      </c>
      <c r="V15" s="34"/>
      <c r="W15" s="38"/>
      <c r="X15" s="38"/>
      <c r="Y15" s="34">
        <f t="shared" si="0"/>
        <v>0</v>
      </c>
      <c r="AA15" s="27" t="s">
        <v>81</v>
      </c>
      <c r="AB15" s="28">
        <v>5400000000</v>
      </c>
      <c r="AC15" s="23">
        <f>SUMIFS($Y$3:$Y$148,$U$3:$U$148,$AA15)</f>
        <v>1332627270.8366668</v>
      </c>
      <c r="AD15" s="5"/>
    </row>
    <row r="16" spans="1:34">
      <c r="A16" s="2" t="s">
        <v>26</v>
      </c>
      <c r="B16" s="2" t="s">
        <v>27</v>
      </c>
      <c r="C16" s="2" t="s">
        <v>28</v>
      </c>
      <c r="D16" s="2" t="s">
        <v>82</v>
      </c>
      <c r="E16" s="2" t="s">
        <v>30</v>
      </c>
      <c r="F16" s="2" t="s">
        <v>83</v>
      </c>
      <c r="G16" s="2" t="s">
        <v>84</v>
      </c>
      <c r="H16" s="2" t="s">
        <v>85</v>
      </c>
      <c r="I16" s="2" t="s">
        <v>86</v>
      </c>
      <c r="J16" s="2" t="s">
        <v>85</v>
      </c>
      <c r="K16" s="2" t="s">
        <v>86</v>
      </c>
      <c r="L16" s="2">
        <v>0</v>
      </c>
      <c r="M16" s="2">
        <v>2</v>
      </c>
      <c r="N16" s="2">
        <v>2</v>
      </c>
      <c r="O16" s="2">
        <v>0</v>
      </c>
      <c r="P16" s="2">
        <v>2</v>
      </c>
      <c r="Q16" s="2">
        <v>3</v>
      </c>
      <c r="R16" s="2" t="s">
        <v>36</v>
      </c>
      <c r="S16" s="7">
        <v>5900309</v>
      </c>
      <c r="T16" s="7">
        <v>6533223</v>
      </c>
      <c r="U16" s="3" t="s">
        <v>87</v>
      </c>
      <c r="V16" s="34"/>
      <c r="W16" s="38"/>
      <c r="X16" s="38"/>
      <c r="Y16" s="34">
        <f t="shared" si="0"/>
        <v>-632914</v>
      </c>
      <c r="AA16" s="27" t="s">
        <v>88</v>
      </c>
      <c r="AB16" s="28">
        <v>100000000</v>
      </c>
      <c r="AC16" s="23">
        <f>SUMIFS($Y$3:$Y$148,$U$3:$U$148,$AA16)</f>
        <v>20221393</v>
      </c>
      <c r="AD16" s="5"/>
    </row>
    <row r="17" spans="1:30" ht="28.9">
      <c r="A17" s="2"/>
      <c r="B17" s="2"/>
      <c r="C17" s="2" t="s">
        <v>28</v>
      </c>
      <c r="D17" s="2" t="s">
        <v>89</v>
      </c>
      <c r="E17" s="2" t="s">
        <v>30</v>
      </c>
      <c r="F17" s="2" t="s">
        <v>90</v>
      </c>
      <c r="G17" s="2" t="s">
        <v>91</v>
      </c>
      <c r="H17" s="2" t="s">
        <v>92</v>
      </c>
      <c r="I17" s="2" t="s">
        <v>93</v>
      </c>
      <c r="J17" s="2" t="s">
        <v>92</v>
      </c>
      <c r="K17" s="2" t="s">
        <v>94</v>
      </c>
      <c r="L17" s="2">
        <v>2</v>
      </c>
      <c r="M17" s="2">
        <v>2</v>
      </c>
      <c r="N17" s="2">
        <v>2</v>
      </c>
      <c r="O17" s="2">
        <v>2</v>
      </c>
      <c r="P17" s="2">
        <v>2</v>
      </c>
      <c r="Q17" s="2">
        <v>2</v>
      </c>
      <c r="R17" s="2" t="s">
        <v>36</v>
      </c>
      <c r="S17" s="7">
        <v>144337341</v>
      </c>
      <c r="T17" s="7">
        <v>0</v>
      </c>
      <c r="U17" s="3" t="s">
        <v>95</v>
      </c>
      <c r="V17" s="34"/>
      <c r="W17" s="35" t="s">
        <v>96</v>
      </c>
      <c r="X17" s="35" t="s">
        <v>97</v>
      </c>
      <c r="Y17" s="34">
        <f t="shared" si="0"/>
        <v>144337341</v>
      </c>
      <c r="AA17" s="27" t="s">
        <v>98</v>
      </c>
      <c r="AB17" s="28">
        <v>400000000</v>
      </c>
      <c r="AC17" s="23">
        <f>SUMIFS($Y$3:$Y$148,$U$3:$U$148,$AA17)</f>
        <v>284397912</v>
      </c>
      <c r="AD17" s="5"/>
    </row>
    <row r="18" spans="1:30">
      <c r="A18" s="2" t="s">
        <v>26</v>
      </c>
      <c r="B18" s="2" t="s">
        <v>27</v>
      </c>
      <c r="C18" s="2" t="s">
        <v>28</v>
      </c>
      <c r="D18" s="2" t="s">
        <v>89</v>
      </c>
      <c r="E18" s="2" t="s">
        <v>30</v>
      </c>
      <c r="F18" s="2" t="s">
        <v>90</v>
      </c>
      <c r="G18" s="2" t="s">
        <v>91</v>
      </c>
      <c r="H18" s="2" t="s">
        <v>99</v>
      </c>
      <c r="I18" s="2" t="s">
        <v>100</v>
      </c>
      <c r="J18" s="2" t="s">
        <v>99</v>
      </c>
      <c r="K18" s="2" t="s">
        <v>100</v>
      </c>
      <c r="L18" s="2">
        <v>3</v>
      </c>
      <c r="M18" s="2">
        <v>3</v>
      </c>
      <c r="N18" s="2">
        <v>3</v>
      </c>
      <c r="O18" s="2">
        <v>3</v>
      </c>
      <c r="P18" s="2">
        <v>3</v>
      </c>
      <c r="Q18" s="2">
        <v>3</v>
      </c>
      <c r="R18" s="2" t="s">
        <v>36</v>
      </c>
      <c r="S18" s="7">
        <v>215370206</v>
      </c>
      <c r="T18" s="7">
        <v>276073112</v>
      </c>
      <c r="U18" s="3" t="s">
        <v>95</v>
      </c>
      <c r="V18" s="34"/>
      <c r="W18" s="38"/>
      <c r="X18" s="38"/>
      <c r="Y18" s="34">
        <f t="shared" si="0"/>
        <v>-60702906</v>
      </c>
      <c r="AA18" s="27" t="s">
        <v>101</v>
      </c>
      <c r="AB18" s="28">
        <v>600000000</v>
      </c>
      <c r="AC18" s="23">
        <f>SUMIFS($Y$3:$Y$148,$U$3:$U$148,$AA18)</f>
        <v>85229163</v>
      </c>
      <c r="AD18" s="5"/>
    </row>
    <row r="19" spans="1:30">
      <c r="A19" s="2" t="s">
        <v>26</v>
      </c>
      <c r="B19" s="2" t="s">
        <v>27</v>
      </c>
      <c r="C19" s="2" t="s">
        <v>28</v>
      </c>
      <c r="D19" s="2" t="s">
        <v>102</v>
      </c>
      <c r="E19" s="2" t="s">
        <v>30</v>
      </c>
      <c r="F19" s="2" t="s">
        <v>103</v>
      </c>
      <c r="G19" s="2" t="s">
        <v>104</v>
      </c>
      <c r="H19" s="2" t="s">
        <v>105</v>
      </c>
      <c r="I19" s="2" t="s">
        <v>106</v>
      </c>
      <c r="J19" s="2" t="s">
        <v>105</v>
      </c>
      <c r="K19" s="2" t="s">
        <v>106</v>
      </c>
      <c r="L19" s="2">
        <v>3</v>
      </c>
      <c r="M19" s="2">
        <v>2</v>
      </c>
      <c r="N19" s="2">
        <v>0</v>
      </c>
      <c r="O19" s="2">
        <v>0</v>
      </c>
      <c r="P19" s="2">
        <v>0</v>
      </c>
      <c r="Q19" s="2">
        <v>0</v>
      </c>
      <c r="R19" s="2" t="s">
        <v>36</v>
      </c>
      <c r="S19" s="7">
        <v>455303800</v>
      </c>
      <c r="T19" s="7">
        <v>217400000</v>
      </c>
      <c r="U19" s="3" t="s">
        <v>78</v>
      </c>
      <c r="V19" s="34"/>
      <c r="W19" s="38"/>
      <c r="X19" s="38"/>
      <c r="Y19" s="34">
        <f t="shared" si="0"/>
        <v>237903800</v>
      </c>
      <c r="AA19" s="27" t="s">
        <v>107</v>
      </c>
      <c r="AB19" s="28">
        <v>400000000</v>
      </c>
      <c r="AC19" s="23">
        <f>520000000-350000000</f>
        <v>170000000</v>
      </c>
      <c r="AD19" s="5"/>
    </row>
    <row r="20" spans="1:30">
      <c r="A20" s="2" t="s">
        <v>26</v>
      </c>
      <c r="B20" s="2" t="s">
        <v>27</v>
      </c>
      <c r="C20" s="2" t="s">
        <v>28</v>
      </c>
      <c r="D20" s="2" t="s">
        <v>108</v>
      </c>
      <c r="E20" s="2" t="s">
        <v>30</v>
      </c>
      <c r="F20" s="2" t="s">
        <v>109</v>
      </c>
      <c r="G20" s="2" t="s">
        <v>110</v>
      </c>
      <c r="H20" s="2" t="s">
        <v>111</v>
      </c>
      <c r="I20" s="2" t="s">
        <v>112</v>
      </c>
      <c r="J20" s="2" t="s">
        <v>111</v>
      </c>
      <c r="K20" s="2" t="s">
        <v>113</v>
      </c>
      <c r="L20" s="2">
        <v>2</v>
      </c>
      <c r="M20" s="2">
        <v>2</v>
      </c>
      <c r="N20" s="2">
        <v>3</v>
      </c>
      <c r="O20" s="2">
        <v>2</v>
      </c>
      <c r="P20" s="2">
        <v>3</v>
      </c>
      <c r="Q20" s="2">
        <v>3</v>
      </c>
      <c r="R20" s="2" t="s">
        <v>36</v>
      </c>
      <c r="S20" s="7">
        <v>39417012</v>
      </c>
      <c r="T20" s="7">
        <v>39526802</v>
      </c>
      <c r="U20" s="3" t="s">
        <v>114</v>
      </c>
      <c r="V20" s="34"/>
      <c r="W20" s="38"/>
      <c r="X20" s="38"/>
      <c r="Y20" s="34">
        <f t="shared" si="0"/>
        <v>-109790</v>
      </c>
      <c r="AA20" s="27" t="s">
        <v>115</v>
      </c>
      <c r="AB20" s="29"/>
      <c r="AC20" s="23">
        <f>SUM(Y3:Y148)-SUM(AC14:AC19)-AD8-AD7-AD6</f>
        <v>347311507.09431672</v>
      </c>
      <c r="AD20" s="5"/>
    </row>
    <row r="21" spans="1:30">
      <c r="A21" s="2" t="s">
        <v>26</v>
      </c>
      <c r="B21" s="2" t="s">
        <v>27</v>
      </c>
      <c r="C21" s="2" t="s">
        <v>28</v>
      </c>
      <c r="D21" s="2" t="s">
        <v>116</v>
      </c>
      <c r="E21" s="2" t="s">
        <v>30</v>
      </c>
      <c r="F21" s="2" t="s">
        <v>117</v>
      </c>
      <c r="G21" s="2" t="s">
        <v>118</v>
      </c>
      <c r="H21" s="2" t="s">
        <v>119</v>
      </c>
      <c r="I21" s="2" t="s">
        <v>120</v>
      </c>
      <c r="J21" s="2" t="s">
        <v>119</v>
      </c>
      <c r="K21" s="2" t="s">
        <v>120</v>
      </c>
      <c r="L21" s="2">
        <v>2</v>
      </c>
      <c r="M21" s="2">
        <v>0</v>
      </c>
      <c r="N21" s="2">
        <v>0</v>
      </c>
      <c r="O21" s="2">
        <v>0</v>
      </c>
      <c r="P21" s="2">
        <v>0</v>
      </c>
      <c r="Q21" s="2">
        <v>0</v>
      </c>
      <c r="R21" s="2" t="s">
        <v>36</v>
      </c>
      <c r="S21" s="7">
        <v>59110034</v>
      </c>
      <c r="T21" s="7">
        <v>60131884</v>
      </c>
      <c r="U21" s="3" t="s">
        <v>87</v>
      </c>
      <c r="V21" s="34"/>
      <c r="W21" s="38"/>
      <c r="X21" s="38"/>
      <c r="Y21" s="34">
        <f t="shared" si="0"/>
        <v>-1021850</v>
      </c>
      <c r="AA21" s="21" t="s">
        <v>121</v>
      </c>
      <c r="AB21" s="30">
        <f>SUM(AB14:AB19)</f>
        <v>9500000000</v>
      </c>
      <c r="AC21" s="30">
        <f>SUM(AC14:AC20)</f>
        <v>3790456906.2643166</v>
      </c>
      <c r="AD21" s="5"/>
    </row>
    <row r="22" spans="1:30">
      <c r="A22" s="2" t="s">
        <v>26</v>
      </c>
      <c r="B22" s="2" t="s">
        <v>27</v>
      </c>
      <c r="C22" s="2" t="s">
        <v>28</v>
      </c>
      <c r="D22" s="2" t="s">
        <v>102</v>
      </c>
      <c r="E22" s="2" t="s">
        <v>30</v>
      </c>
      <c r="F22" s="2" t="s">
        <v>122</v>
      </c>
      <c r="G22" s="2" t="s">
        <v>123</v>
      </c>
      <c r="H22" s="2" t="s">
        <v>124</v>
      </c>
      <c r="I22" s="2" t="s">
        <v>125</v>
      </c>
      <c r="J22" s="2" t="s">
        <v>124</v>
      </c>
      <c r="K22" s="2" t="s">
        <v>125</v>
      </c>
      <c r="L22" s="2">
        <v>2</v>
      </c>
      <c r="M22" s="2">
        <v>2</v>
      </c>
      <c r="N22" s="2">
        <v>0</v>
      </c>
      <c r="O22" s="2">
        <v>0</v>
      </c>
      <c r="P22" s="2">
        <v>0</v>
      </c>
      <c r="Q22" s="2">
        <v>0</v>
      </c>
      <c r="R22" s="2" t="s">
        <v>36</v>
      </c>
      <c r="S22" s="7">
        <v>15000000</v>
      </c>
      <c r="T22" s="7">
        <v>15000000</v>
      </c>
      <c r="U22" s="3" t="s">
        <v>78</v>
      </c>
      <c r="V22" s="34"/>
      <c r="W22" s="38"/>
      <c r="X22" s="38"/>
      <c r="Y22" s="34">
        <f t="shared" si="0"/>
        <v>0</v>
      </c>
      <c r="AD22" s="4"/>
    </row>
    <row r="23" spans="1:30">
      <c r="A23" s="2" t="s">
        <v>26</v>
      </c>
      <c r="B23" s="2" t="s">
        <v>27</v>
      </c>
      <c r="C23" s="2" t="s">
        <v>28</v>
      </c>
      <c r="D23" s="2" t="s">
        <v>126</v>
      </c>
      <c r="E23" s="2" t="s">
        <v>30</v>
      </c>
      <c r="F23" s="2" t="s">
        <v>127</v>
      </c>
      <c r="G23" s="2" t="s">
        <v>128</v>
      </c>
      <c r="H23" s="2" t="s">
        <v>129</v>
      </c>
      <c r="I23" s="2" t="s">
        <v>130</v>
      </c>
      <c r="J23" s="2" t="s">
        <v>129</v>
      </c>
      <c r="K23" s="2" t="s">
        <v>130</v>
      </c>
      <c r="L23" s="2">
        <v>3</v>
      </c>
      <c r="M23" s="2">
        <v>3</v>
      </c>
      <c r="N23" s="2">
        <v>3</v>
      </c>
      <c r="O23" s="2">
        <v>0</v>
      </c>
      <c r="P23" s="2">
        <v>3</v>
      </c>
      <c r="Q23" s="2">
        <v>3</v>
      </c>
      <c r="R23" s="2" t="s">
        <v>36</v>
      </c>
      <c r="S23" s="7">
        <v>534898150</v>
      </c>
      <c r="T23" s="7">
        <v>446978987</v>
      </c>
      <c r="U23" s="3" t="s">
        <v>101</v>
      </c>
      <c r="V23" s="34"/>
      <c r="W23" s="38"/>
      <c r="X23" s="38"/>
      <c r="Y23" s="34">
        <f t="shared" si="0"/>
        <v>87919163</v>
      </c>
    </row>
    <row r="24" spans="1:30">
      <c r="A24" s="2" t="s">
        <v>26</v>
      </c>
      <c r="B24" s="2" t="s">
        <v>27</v>
      </c>
      <c r="C24" s="2" t="s">
        <v>28</v>
      </c>
      <c r="D24" s="2" t="s">
        <v>126</v>
      </c>
      <c r="E24" s="2" t="s">
        <v>30</v>
      </c>
      <c r="F24" s="2" t="s">
        <v>127</v>
      </c>
      <c r="G24" s="2" t="s">
        <v>128</v>
      </c>
      <c r="H24" s="2" t="s">
        <v>131</v>
      </c>
      <c r="I24" s="2" t="s">
        <v>132</v>
      </c>
      <c r="J24" s="2" t="s">
        <v>131</v>
      </c>
      <c r="K24" s="2" t="s">
        <v>132</v>
      </c>
      <c r="L24" s="2">
        <v>2</v>
      </c>
      <c r="M24" s="2">
        <v>2</v>
      </c>
      <c r="N24" s="2">
        <v>0</v>
      </c>
      <c r="O24" s="2">
        <v>0</v>
      </c>
      <c r="P24" s="2">
        <v>2</v>
      </c>
      <c r="Q24" s="2">
        <v>3</v>
      </c>
      <c r="R24" s="2" t="s">
        <v>36</v>
      </c>
      <c r="S24" s="7">
        <v>286419778</v>
      </c>
      <c r="T24" s="7">
        <v>276198385</v>
      </c>
      <c r="U24" s="3" t="s">
        <v>88</v>
      </c>
      <c r="V24" s="34">
        <f>10000000</f>
        <v>10000000</v>
      </c>
      <c r="W24" s="39" t="s">
        <v>133</v>
      </c>
      <c r="X24" s="45"/>
      <c r="Y24" s="34">
        <f t="shared" si="0"/>
        <v>20221393</v>
      </c>
    </row>
    <row r="25" spans="1:30" ht="28.9">
      <c r="A25" s="2" t="s">
        <v>26</v>
      </c>
      <c r="B25" s="2" t="s">
        <v>27</v>
      </c>
      <c r="C25" s="2" t="s">
        <v>28</v>
      </c>
      <c r="D25" s="2" t="s">
        <v>82</v>
      </c>
      <c r="E25" s="2" t="s">
        <v>30</v>
      </c>
      <c r="F25" s="2" t="s">
        <v>134</v>
      </c>
      <c r="G25" s="2" t="s">
        <v>135</v>
      </c>
      <c r="H25" s="2" t="s">
        <v>136</v>
      </c>
      <c r="I25" s="2" t="s">
        <v>137</v>
      </c>
      <c r="J25" s="2" t="s">
        <v>136</v>
      </c>
      <c r="K25" s="2" t="s">
        <v>137</v>
      </c>
      <c r="L25" s="2">
        <v>3</v>
      </c>
      <c r="M25" s="2">
        <v>3</v>
      </c>
      <c r="N25" s="2">
        <v>3</v>
      </c>
      <c r="O25" s="2">
        <v>3</v>
      </c>
      <c r="P25" s="2">
        <v>3</v>
      </c>
      <c r="Q25" s="2">
        <v>3</v>
      </c>
      <c r="R25" s="2" t="s">
        <v>36</v>
      </c>
      <c r="S25" s="7">
        <v>17703180</v>
      </c>
      <c r="T25" s="7">
        <v>15203180</v>
      </c>
      <c r="U25" s="3" t="s">
        <v>87</v>
      </c>
      <c r="V25" s="34">
        <f>-10000000+10000000</f>
        <v>0</v>
      </c>
      <c r="W25" s="35" t="s">
        <v>138</v>
      </c>
      <c r="X25" s="38" t="s">
        <v>139</v>
      </c>
      <c r="Y25" s="34">
        <f t="shared" si="0"/>
        <v>2500000</v>
      </c>
    </row>
    <row r="26" spans="1:30">
      <c r="A26" s="2" t="s">
        <v>26</v>
      </c>
      <c r="B26" s="2" t="s">
        <v>27</v>
      </c>
      <c r="C26" s="2" t="s">
        <v>28</v>
      </c>
      <c r="D26" s="2" t="s">
        <v>82</v>
      </c>
      <c r="E26" s="2" t="s">
        <v>30</v>
      </c>
      <c r="F26" s="2" t="s">
        <v>134</v>
      </c>
      <c r="G26" s="2" t="s">
        <v>135</v>
      </c>
      <c r="H26" s="2" t="s">
        <v>140</v>
      </c>
      <c r="I26" s="2" t="s">
        <v>141</v>
      </c>
      <c r="J26" s="2" t="s">
        <v>140</v>
      </c>
      <c r="K26" s="2" t="s">
        <v>141</v>
      </c>
      <c r="L26" s="2">
        <v>2</v>
      </c>
      <c r="M26" s="2">
        <v>2</v>
      </c>
      <c r="N26" s="2">
        <v>2</v>
      </c>
      <c r="O26" s="2">
        <v>2</v>
      </c>
      <c r="P26" s="2">
        <v>2</v>
      </c>
      <c r="Q26" s="2">
        <v>2</v>
      </c>
      <c r="R26" s="2" t="s">
        <v>36</v>
      </c>
      <c r="S26" s="7">
        <v>194065764</v>
      </c>
      <c r="T26" s="7">
        <v>188966458</v>
      </c>
      <c r="U26" s="3" t="s">
        <v>98</v>
      </c>
      <c r="V26" s="34"/>
      <c r="W26" s="38"/>
      <c r="X26" s="38"/>
      <c r="Y26" s="34">
        <f t="shared" si="0"/>
        <v>5099306</v>
      </c>
    </row>
    <row r="27" spans="1:30">
      <c r="A27" s="2" t="s">
        <v>26</v>
      </c>
      <c r="B27" s="2" t="s">
        <v>27</v>
      </c>
      <c r="C27" s="2" t="s">
        <v>28</v>
      </c>
      <c r="D27" s="2" t="s">
        <v>82</v>
      </c>
      <c r="E27" s="2" t="s">
        <v>30</v>
      </c>
      <c r="F27" s="2" t="s">
        <v>134</v>
      </c>
      <c r="G27" s="2" t="s">
        <v>135</v>
      </c>
      <c r="H27" s="2" t="s">
        <v>142</v>
      </c>
      <c r="I27" s="2" t="s">
        <v>143</v>
      </c>
      <c r="J27" s="2" t="s">
        <v>142</v>
      </c>
      <c r="K27" s="2" t="s">
        <v>143</v>
      </c>
      <c r="L27" s="2">
        <v>3</v>
      </c>
      <c r="M27" s="2">
        <v>3</v>
      </c>
      <c r="N27" s="2">
        <v>3</v>
      </c>
      <c r="O27" s="2">
        <v>0</v>
      </c>
      <c r="P27" s="2">
        <v>0</v>
      </c>
      <c r="Q27" s="2">
        <v>3</v>
      </c>
      <c r="R27" s="2" t="s">
        <v>36</v>
      </c>
      <c r="S27" s="7">
        <v>88914556</v>
      </c>
      <c r="T27" s="7">
        <v>85582661</v>
      </c>
      <c r="U27" s="3" t="s">
        <v>98</v>
      </c>
      <c r="V27" s="34"/>
      <c r="W27" s="38"/>
      <c r="X27" s="38"/>
      <c r="Y27" s="34">
        <f t="shared" si="0"/>
        <v>3331895</v>
      </c>
    </row>
    <row r="28" spans="1:30">
      <c r="A28" s="2" t="s">
        <v>26</v>
      </c>
      <c r="B28" s="2" t="s">
        <v>27</v>
      </c>
      <c r="C28" s="2" t="s">
        <v>28</v>
      </c>
      <c r="D28" s="2" t="s">
        <v>82</v>
      </c>
      <c r="E28" s="2" t="s">
        <v>30</v>
      </c>
      <c r="F28" s="2" t="s">
        <v>134</v>
      </c>
      <c r="G28" s="2" t="s">
        <v>135</v>
      </c>
      <c r="H28" s="2" t="s">
        <v>144</v>
      </c>
      <c r="I28" s="2" t="s">
        <v>145</v>
      </c>
      <c r="J28" s="2" t="s">
        <v>144</v>
      </c>
      <c r="K28" s="2" t="s">
        <v>145</v>
      </c>
      <c r="L28" s="2">
        <v>3</v>
      </c>
      <c r="M28" s="2">
        <v>3</v>
      </c>
      <c r="N28" s="2">
        <v>2</v>
      </c>
      <c r="O28" s="2">
        <v>0</v>
      </c>
      <c r="P28" s="2">
        <v>2</v>
      </c>
      <c r="Q28" s="2">
        <v>2</v>
      </c>
      <c r="R28" s="2" t="s">
        <v>36</v>
      </c>
      <c r="S28" s="7">
        <v>197071220</v>
      </c>
      <c r="T28" s="7">
        <v>181295677</v>
      </c>
      <c r="U28" s="3" t="s">
        <v>98</v>
      </c>
      <c r="V28" s="34">
        <v>2000000</v>
      </c>
      <c r="W28" s="3" t="s">
        <v>146</v>
      </c>
      <c r="Y28" s="34">
        <f t="shared" si="0"/>
        <v>17775543</v>
      </c>
    </row>
    <row r="29" spans="1:30" ht="72">
      <c r="A29" s="2" t="s">
        <v>26</v>
      </c>
      <c r="B29" s="2" t="s">
        <v>27</v>
      </c>
      <c r="C29" s="2" t="s">
        <v>28</v>
      </c>
      <c r="D29" s="2" t="s">
        <v>147</v>
      </c>
      <c r="E29" s="2" t="s">
        <v>30</v>
      </c>
      <c r="F29" s="2" t="s">
        <v>148</v>
      </c>
      <c r="G29" s="2" t="s">
        <v>149</v>
      </c>
      <c r="H29" s="2" t="s">
        <v>150</v>
      </c>
      <c r="I29" s="2" t="s">
        <v>151</v>
      </c>
      <c r="J29" s="2" t="s">
        <v>150</v>
      </c>
      <c r="K29" s="2" t="s">
        <v>151</v>
      </c>
      <c r="L29" s="2">
        <v>2</v>
      </c>
      <c r="M29" s="2">
        <v>2</v>
      </c>
      <c r="N29" s="2">
        <v>2</v>
      </c>
      <c r="O29" s="2">
        <v>2</v>
      </c>
      <c r="P29" s="2">
        <v>2</v>
      </c>
      <c r="Q29" s="2">
        <v>2</v>
      </c>
      <c r="R29" s="2" t="s">
        <v>36</v>
      </c>
      <c r="S29" s="7">
        <v>44233091</v>
      </c>
      <c r="T29" s="7">
        <v>36771274</v>
      </c>
      <c r="U29" s="3" t="s">
        <v>98</v>
      </c>
      <c r="V29" s="34">
        <f>24000000+12000000+37500000+5000000-5000000</f>
        <v>73500000</v>
      </c>
      <c r="W29" s="36" t="s">
        <v>152</v>
      </c>
      <c r="X29" s="35"/>
      <c r="Y29" s="34">
        <f t="shared" si="0"/>
        <v>80961817</v>
      </c>
      <c r="AB29" s="4"/>
      <c r="AC29" s="4"/>
      <c r="AD29" s="4"/>
    </row>
    <row r="30" spans="1:30">
      <c r="A30" s="2" t="s">
        <v>26</v>
      </c>
      <c r="B30" s="2" t="s">
        <v>27</v>
      </c>
      <c r="C30" s="2" t="s">
        <v>28</v>
      </c>
      <c r="D30" s="2" t="s">
        <v>147</v>
      </c>
      <c r="E30" s="2" t="s">
        <v>30</v>
      </c>
      <c r="F30" s="2" t="s">
        <v>148</v>
      </c>
      <c r="G30" s="2" t="s">
        <v>149</v>
      </c>
      <c r="H30" s="2" t="s">
        <v>153</v>
      </c>
      <c r="I30" s="2" t="s">
        <v>154</v>
      </c>
      <c r="J30" s="2" t="s">
        <v>153</v>
      </c>
      <c r="K30" s="2" t="s">
        <v>154</v>
      </c>
      <c r="L30" s="2">
        <v>2</v>
      </c>
      <c r="M30" s="2">
        <v>2</v>
      </c>
      <c r="N30" s="2">
        <v>2</v>
      </c>
      <c r="O30" s="2">
        <v>2</v>
      </c>
      <c r="P30" s="2">
        <v>2</v>
      </c>
      <c r="Q30" s="2">
        <v>2</v>
      </c>
      <c r="R30" s="2" t="s">
        <v>36</v>
      </c>
      <c r="S30" s="7">
        <v>362942790</v>
      </c>
      <c r="T30" s="7">
        <v>329959865</v>
      </c>
      <c r="U30" s="3" t="s">
        <v>98</v>
      </c>
      <c r="V30" s="34"/>
      <c r="W30" s="35"/>
      <c r="X30" s="38"/>
      <c r="Y30" s="34">
        <f t="shared" si="0"/>
        <v>32982925</v>
      </c>
      <c r="AC30" s="4"/>
    </row>
    <row r="31" spans="1:30">
      <c r="A31" s="2" t="s">
        <v>26</v>
      </c>
      <c r="B31" s="2" t="s">
        <v>27</v>
      </c>
      <c r="C31" s="2" t="s">
        <v>28</v>
      </c>
      <c r="D31" s="2" t="s">
        <v>102</v>
      </c>
      <c r="E31" s="2" t="s">
        <v>30</v>
      </c>
      <c r="F31" s="2" t="s">
        <v>155</v>
      </c>
      <c r="G31" s="2" t="s">
        <v>156</v>
      </c>
      <c r="H31" s="2" t="s">
        <v>157</v>
      </c>
      <c r="I31" s="2" t="s">
        <v>158</v>
      </c>
      <c r="J31" s="2" t="s">
        <v>157</v>
      </c>
      <c r="K31" s="2" t="s">
        <v>158</v>
      </c>
      <c r="L31" s="2">
        <v>0</v>
      </c>
      <c r="M31" s="2">
        <v>3</v>
      </c>
      <c r="N31" s="2">
        <v>3</v>
      </c>
      <c r="O31" s="2">
        <v>0</v>
      </c>
      <c r="P31" s="2">
        <v>0</v>
      </c>
      <c r="Q31" s="2">
        <v>3</v>
      </c>
      <c r="R31" s="2" t="s">
        <v>36</v>
      </c>
      <c r="S31" s="7">
        <v>4426794</v>
      </c>
      <c r="T31" s="7">
        <v>4426794</v>
      </c>
      <c r="U31" s="3" t="s">
        <v>98</v>
      </c>
      <c r="V31" s="34"/>
      <c r="W31" s="38"/>
      <c r="X31" s="38"/>
      <c r="Y31" s="34">
        <f t="shared" si="0"/>
        <v>0</v>
      </c>
    </row>
    <row r="32" spans="1:30">
      <c r="A32" s="2" t="s">
        <v>26</v>
      </c>
      <c r="B32" s="2" t="s">
        <v>27</v>
      </c>
      <c r="C32" s="2" t="s">
        <v>28</v>
      </c>
      <c r="D32" s="2" t="s">
        <v>102</v>
      </c>
      <c r="E32" s="2" t="s">
        <v>30</v>
      </c>
      <c r="F32" s="2" t="s">
        <v>155</v>
      </c>
      <c r="G32" s="2" t="s">
        <v>156</v>
      </c>
      <c r="H32" s="2" t="s">
        <v>159</v>
      </c>
      <c r="I32" s="2" t="s">
        <v>160</v>
      </c>
      <c r="J32" s="2" t="s">
        <v>159</v>
      </c>
      <c r="K32" s="2" t="s">
        <v>160</v>
      </c>
      <c r="L32" s="2">
        <v>2</v>
      </c>
      <c r="M32" s="2">
        <v>2</v>
      </c>
      <c r="N32" s="2">
        <v>2</v>
      </c>
      <c r="O32" s="2">
        <v>2</v>
      </c>
      <c r="P32" s="2">
        <v>2</v>
      </c>
      <c r="Q32" s="2">
        <v>2</v>
      </c>
      <c r="R32" s="2" t="s">
        <v>36</v>
      </c>
      <c r="S32" s="7">
        <v>2158025</v>
      </c>
      <c r="T32" s="7">
        <v>1270025</v>
      </c>
      <c r="U32" s="3" t="s">
        <v>98</v>
      </c>
      <c r="V32" s="34"/>
      <c r="W32" s="38"/>
      <c r="X32" s="38"/>
      <c r="Y32" s="34">
        <f t="shared" si="0"/>
        <v>888000</v>
      </c>
    </row>
    <row r="33" spans="1:35">
      <c r="A33" s="2" t="s">
        <v>40</v>
      </c>
      <c r="B33" s="2" t="s">
        <v>27</v>
      </c>
      <c r="C33" s="2" t="s">
        <v>28</v>
      </c>
      <c r="D33" s="2" t="s">
        <v>161</v>
      </c>
      <c r="E33" s="2" t="s">
        <v>30</v>
      </c>
      <c r="F33" s="2" t="s">
        <v>162</v>
      </c>
      <c r="G33" s="2" t="s">
        <v>163</v>
      </c>
      <c r="H33" s="2" t="s">
        <v>164</v>
      </c>
      <c r="I33" s="2" t="s">
        <v>165</v>
      </c>
      <c r="J33" s="2" t="s">
        <v>166</v>
      </c>
      <c r="K33" s="2" t="s">
        <v>167</v>
      </c>
      <c r="L33" s="2">
        <v>2</v>
      </c>
      <c r="M33" s="2">
        <v>0</v>
      </c>
      <c r="N33" s="2">
        <v>0</v>
      </c>
      <c r="O33" s="2">
        <v>0</v>
      </c>
      <c r="P33" s="2">
        <v>2</v>
      </c>
      <c r="Q33" s="2">
        <v>0</v>
      </c>
      <c r="R33" s="2" t="s">
        <v>36</v>
      </c>
      <c r="S33" s="7">
        <v>701444</v>
      </c>
      <c r="T33" s="7">
        <v>1386641</v>
      </c>
      <c r="U33" s="3" t="s">
        <v>81</v>
      </c>
      <c r="V33" s="34"/>
      <c r="W33" s="38"/>
      <c r="X33" s="38"/>
      <c r="Y33" s="34">
        <f t="shared" si="0"/>
        <v>-685197</v>
      </c>
    </row>
    <row r="34" spans="1:35">
      <c r="A34" s="2" t="s">
        <v>26</v>
      </c>
      <c r="B34" s="2" t="s">
        <v>27</v>
      </c>
      <c r="C34" s="2" t="s">
        <v>28</v>
      </c>
      <c r="D34" s="2" t="s">
        <v>108</v>
      </c>
      <c r="E34" s="2" t="s">
        <v>30</v>
      </c>
      <c r="F34" s="2" t="s">
        <v>168</v>
      </c>
      <c r="G34" s="2" t="s">
        <v>169</v>
      </c>
      <c r="H34" s="2" t="s">
        <v>170</v>
      </c>
      <c r="I34" s="2" t="s">
        <v>171</v>
      </c>
      <c r="J34" s="2" t="s">
        <v>170</v>
      </c>
      <c r="K34" s="2" t="s">
        <v>171</v>
      </c>
      <c r="L34" s="2">
        <v>2</v>
      </c>
      <c r="M34" s="2">
        <v>2</v>
      </c>
      <c r="N34" s="2">
        <v>2</v>
      </c>
      <c r="O34" s="2">
        <v>2</v>
      </c>
      <c r="P34" s="2">
        <v>2</v>
      </c>
      <c r="Q34" s="2">
        <v>2</v>
      </c>
      <c r="R34" s="2" t="s">
        <v>36</v>
      </c>
      <c r="S34" s="7">
        <v>960800000</v>
      </c>
      <c r="T34" s="7">
        <v>884351000</v>
      </c>
      <c r="U34" s="3" t="s">
        <v>114</v>
      </c>
      <c r="V34" s="34"/>
      <c r="W34" s="38"/>
      <c r="X34" s="38"/>
      <c r="Y34" s="34">
        <f t="shared" si="0"/>
        <v>76449000</v>
      </c>
      <c r="AB34" s="1"/>
      <c r="AC34" s="1"/>
      <c r="AD34" s="4"/>
      <c r="AI34" s="5"/>
    </row>
    <row r="35" spans="1:35">
      <c r="A35" s="2" t="s">
        <v>26</v>
      </c>
      <c r="B35" s="2" t="s">
        <v>27</v>
      </c>
      <c r="C35" s="2" t="s">
        <v>28</v>
      </c>
      <c r="D35" s="2" t="s">
        <v>108</v>
      </c>
      <c r="E35" s="2" t="s">
        <v>30</v>
      </c>
      <c r="F35" s="2" t="s">
        <v>168</v>
      </c>
      <c r="G35" s="2" t="s">
        <v>169</v>
      </c>
      <c r="H35" s="2" t="s">
        <v>172</v>
      </c>
      <c r="I35" s="2" t="s">
        <v>173</v>
      </c>
      <c r="J35" s="2" t="s">
        <v>172</v>
      </c>
      <c r="K35" s="2" t="s">
        <v>173</v>
      </c>
      <c r="L35" s="2">
        <v>2</v>
      </c>
      <c r="M35" s="2">
        <v>2</v>
      </c>
      <c r="N35" s="2">
        <v>0</v>
      </c>
      <c r="O35" s="2">
        <v>2</v>
      </c>
      <c r="P35" s="2">
        <v>0</v>
      </c>
      <c r="Q35" s="2">
        <v>0</v>
      </c>
      <c r="R35" s="2" t="s">
        <v>36</v>
      </c>
      <c r="S35" s="7">
        <v>878541158</v>
      </c>
      <c r="T35" s="7">
        <v>840351070</v>
      </c>
      <c r="U35" s="3" t="s">
        <v>114</v>
      </c>
      <c r="V35" s="34"/>
      <c r="W35" s="38"/>
      <c r="X35" s="38"/>
      <c r="Y35" s="34">
        <f t="shared" si="0"/>
        <v>38190088</v>
      </c>
      <c r="AB35" s="1"/>
      <c r="AC35" s="1"/>
      <c r="AD35" s="4"/>
      <c r="AI35" s="5"/>
    </row>
    <row r="36" spans="1:35" ht="28.9">
      <c r="A36" s="2" t="s">
        <v>26</v>
      </c>
      <c r="B36" s="2" t="s">
        <v>174</v>
      </c>
      <c r="C36" s="2" t="s">
        <v>28</v>
      </c>
      <c r="D36" s="2" t="s">
        <v>108</v>
      </c>
      <c r="E36" s="2" t="s">
        <v>30</v>
      </c>
      <c r="F36" s="2" t="s">
        <v>168</v>
      </c>
      <c r="G36" s="2" t="s">
        <v>169</v>
      </c>
      <c r="H36" s="2" t="s">
        <v>175</v>
      </c>
      <c r="I36" s="2" t="s">
        <v>176</v>
      </c>
      <c r="J36" s="2" t="s">
        <v>175</v>
      </c>
      <c r="K36" s="2" t="s">
        <v>176</v>
      </c>
      <c r="L36" s="2">
        <v>3</v>
      </c>
      <c r="M36" s="2">
        <v>3</v>
      </c>
      <c r="N36" s="2">
        <v>3</v>
      </c>
      <c r="O36" s="2">
        <v>2</v>
      </c>
      <c r="P36" s="2">
        <v>3</v>
      </c>
      <c r="Q36" s="2">
        <v>3</v>
      </c>
      <c r="R36" s="2" t="s">
        <v>36</v>
      </c>
      <c r="S36" s="7">
        <v>1217199104</v>
      </c>
      <c r="T36" s="7">
        <v>1153999260</v>
      </c>
      <c r="U36" s="3" t="s">
        <v>114</v>
      </c>
      <c r="V36" s="34">
        <f>3000000-3000000</f>
        <v>0</v>
      </c>
      <c r="W36" s="35" t="s">
        <v>177</v>
      </c>
      <c r="X36" s="38" t="s">
        <v>139</v>
      </c>
      <c r="Y36" s="34">
        <f t="shared" si="0"/>
        <v>63199844</v>
      </c>
      <c r="AB36" s="1"/>
      <c r="AC36" s="1"/>
      <c r="AD36" s="4"/>
      <c r="AI36" s="5"/>
    </row>
    <row r="37" spans="1:35">
      <c r="A37" s="2" t="s">
        <v>26</v>
      </c>
      <c r="B37" s="2" t="s">
        <v>27</v>
      </c>
      <c r="C37" s="2" t="s">
        <v>28</v>
      </c>
      <c r="D37" s="2" t="s">
        <v>82</v>
      </c>
      <c r="E37" s="2" t="s">
        <v>30</v>
      </c>
      <c r="F37" s="2" t="s">
        <v>178</v>
      </c>
      <c r="G37" s="2" t="s">
        <v>179</v>
      </c>
      <c r="H37" s="2" t="s">
        <v>180</v>
      </c>
      <c r="I37" s="2" t="s">
        <v>181</v>
      </c>
      <c r="J37" s="2" t="s">
        <v>180</v>
      </c>
      <c r="K37" s="2" t="s">
        <v>181</v>
      </c>
      <c r="L37" s="2">
        <v>2</v>
      </c>
      <c r="M37" s="2">
        <v>0</v>
      </c>
      <c r="N37" s="2">
        <v>0</v>
      </c>
      <c r="O37" s="2">
        <v>2</v>
      </c>
      <c r="P37" s="2">
        <v>2</v>
      </c>
      <c r="Q37" s="2">
        <v>0</v>
      </c>
      <c r="R37" s="2" t="s">
        <v>36</v>
      </c>
      <c r="S37" s="7">
        <v>141379319</v>
      </c>
      <c r="T37" s="7">
        <v>115855470</v>
      </c>
      <c r="U37" s="3" t="s">
        <v>182</v>
      </c>
      <c r="V37" s="34">
        <f>30000000-30000000</f>
        <v>0</v>
      </c>
      <c r="W37" s="39" t="s">
        <v>183</v>
      </c>
      <c r="X37" s="38" t="s">
        <v>139</v>
      </c>
      <c r="Y37" s="34">
        <f t="shared" si="0"/>
        <v>25523849</v>
      </c>
      <c r="AB37" s="1"/>
      <c r="AC37" s="1"/>
      <c r="AD37" s="4"/>
      <c r="AI37" s="5"/>
    </row>
    <row r="38" spans="1:35">
      <c r="A38" s="2" t="s">
        <v>40</v>
      </c>
      <c r="B38" s="2" t="s">
        <v>27</v>
      </c>
      <c r="C38" s="2" t="s">
        <v>28</v>
      </c>
      <c r="D38" s="2" t="s">
        <v>82</v>
      </c>
      <c r="E38" s="2" t="s">
        <v>30</v>
      </c>
      <c r="F38" s="2" t="s">
        <v>178</v>
      </c>
      <c r="G38" s="2" t="s">
        <v>179</v>
      </c>
      <c r="H38" s="2" t="s">
        <v>184</v>
      </c>
      <c r="I38" s="2" t="s">
        <v>185</v>
      </c>
      <c r="J38" s="2" t="s">
        <v>186</v>
      </c>
      <c r="K38" s="2" t="s">
        <v>187</v>
      </c>
      <c r="L38" s="2">
        <v>3</v>
      </c>
      <c r="M38" s="2">
        <v>2</v>
      </c>
      <c r="N38" s="2">
        <v>0</v>
      </c>
      <c r="O38" s="2">
        <v>0</v>
      </c>
      <c r="P38" s="2">
        <v>0</v>
      </c>
      <c r="Q38" s="2">
        <v>0</v>
      </c>
      <c r="R38" s="2" t="s">
        <v>36</v>
      </c>
      <c r="S38" s="7">
        <v>2300000000</v>
      </c>
      <c r="T38" s="7">
        <v>1390000000</v>
      </c>
      <c r="U38" s="3" t="s">
        <v>78</v>
      </c>
      <c r="V38" s="34"/>
      <c r="W38" s="38"/>
      <c r="X38" s="38"/>
      <c r="Y38" s="34">
        <f t="shared" si="0"/>
        <v>910000000</v>
      </c>
      <c r="AB38" s="1"/>
      <c r="AC38" s="1"/>
      <c r="AD38" s="4"/>
      <c r="AI38" s="5"/>
    </row>
    <row r="39" spans="1:35" ht="28.9">
      <c r="A39" s="2" t="s">
        <v>40</v>
      </c>
      <c r="B39" s="2" t="s">
        <v>27</v>
      </c>
      <c r="C39" s="2" t="s">
        <v>28</v>
      </c>
      <c r="D39" s="2" t="s">
        <v>82</v>
      </c>
      <c r="E39" s="2" t="s">
        <v>30</v>
      </c>
      <c r="F39" s="2" t="s">
        <v>178</v>
      </c>
      <c r="G39" s="2" t="s">
        <v>179</v>
      </c>
      <c r="H39" s="2" t="s">
        <v>188</v>
      </c>
      <c r="I39" s="2" t="s">
        <v>189</v>
      </c>
      <c r="J39" s="2" t="s">
        <v>190</v>
      </c>
      <c r="K39" s="2" t="s">
        <v>189</v>
      </c>
      <c r="L39" s="2">
        <v>3</v>
      </c>
      <c r="M39" s="2">
        <v>0</v>
      </c>
      <c r="N39" s="2">
        <v>0</v>
      </c>
      <c r="O39" s="2">
        <v>0</v>
      </c>
      <c r="P39" s="2">
        <v>2</v>
      </c>
      <c r="Q39" s="2">
        <v>0</v>
      </c>
      <c r="R39" s="2" t="s">
        <v>36</v>
      </c>
      <c r="S39" s="7">
        <v>1145372041</v>
      </c>
      <c r="T39" s="7">
        <v>378000000</v>
      </c>
      <c r="U39" s="3" t="s">
        <v>81</v>
      </c>
      <c r="V39" s="34">
        <f>-500000000+500000000</f>
        <v>0</v>
      </c>
      <c r="W39" s="35" t="s">
        <v>191</v>
      </c>
      <c r="X39" s="38" t="s">
        <v>139</v>
      </c>
      <c r="Y39" s="34">
        <f t="shared" si="0"/>
        <v>767372041</v>
      </c>
      <c r="AB39" s="1"/>
      <c r="AC39" s="1"/>
      <c r="AD39" s="4"/>
      <c r="AI39" s="5"/>
    </row>
    <row r="40" spans="1:35">
      <c r="A40" s="2" t="s">
        <v>40</v>
      </c>
      <c r="B40" s="2" t="s">
        <v>27</v>
      </c>
      <c r="C40" s="2" t="s">
        <v>28</v>
      </c>
      <c r="D40" s="2" t="s">
        <v>82</v>
      </c>
      <c r="E40" s="2" t="s">
        <v>30</v>
      </c>
      <c r="F40" s="2" t="s">
        <v>178</v>
      </c>
      <c r="G40" s="2" t="s">
        <v>179</v>
      </c>
      <c r="H40" s="2" t="s">
        <v>188</v>
      </c>
      <c r="I40" s="2" t="s">
        <v>189</v>
      </c>
      <c r="J40" s="2" t="s">
        <v>192</v>
      </c>
      <c r="K40" s="2" t="s">
        <v>193</v>
      </c>
      <c r="L40" s="2">
        <v>1</v>
      </c>
      <c r="M40" s="2">
        <v>0</v>
      </c>
      <c r="N40" s="2">
        <v>0</v>
      </c>
      <c r="O40" s="2">
        <v>-1</v>
      </c>
      <c r="P40" s="2">
        <v>1</v>
      </c>
      <c r="Q40" s="2">
        <v>0</v>
      </c>
      <c r="R40" s="2" t="s">
        <v>194</v>
      </c>
      <c r="S40" s="7">
        <v>150000000</v>
      </c>
      <c r="T40" s="7">
        <v>128000000</v>
      </c>
      <c r="U40" s="3" t="s">
        <v>81</v>
      </c>
      <c r="V40" s="34"/>
      <c r="W40" s="38"/>
      <c r="X40" s="38"/>
      <c r="Y40" s="34">
        <f t="shared" si="0"/>
        <v>22000000</v>
      </c>
      <c r="AB40" s="1"/>
      <c r="AC40" s="1"/>
      <c r="AD40" s="4"/>
      <c r="AI40" s="5"/>
    </row>
    <row r="41" spans="1:35">
      <c r="A41" s="2" t="s">
        <v>26</v>
      </c>
      <c r="B41" s="2" t="s">
        <v>27</v>
      </c>
      <c r="C41" s="2" t="s">
        <v>28</v>
      </c>
      <c r="D41" s="2" t="s">
        <v>82</v>
      </c>
      <c r="E41" s="2" t="s">
        <v>30</v>
      </c>
      <c r="F41" s="2" t="s">
        <v>178</v>
      </c>
      <c r="G41" s="2" t="s">
        <v>179</v>
      </c>
      <c r="H41" s="2" t="s">
        <v>195</v>
      </c>
      <c r="I41" s="2" t="s">
        <v>196</v>
      </c>
      <c r="J41" s="2" t="s">
        <v>195</v>
      </c>
      <c r="K41" s="2" t="s">
        <v>196</v>
      </c>
      <c r="L41" s="2">
        <v>3</v>
      </c>
      <c r="M41" s="2">
        <v>2</v>
      </c>
      <c r="N41" s="2">
        <v>0</v>
      </c>
      <c r="O41" s="2">
        <v>0</v>
      </c>
      <c r="P41" s="2">
        <v>3</v>
      </c>
      <c r="Q41" s="2">
        <v>0</v>
      </c>
      <c r="R41" s="2" t="s">
        <v>36</v>
      </c>
      <c r="S41" s="7">
        <v>56710000</v>
      </c>
      <c r="T41" s="7">
        <v>47720000</v>
      </c>
      <c r="U41" s="3" t="s">
        <v>114</v>
      </c>
      <c r="V41" s="34"/>
      <c r="W41" s="38"/>
      <c r="X41" s="38"/>
      <c r="Y41" s="34">
        <f t="shared" si="0"/>
        <v>8990000</v>
      </c>
      <c r="AB41" s="1"/>
      <c r="AC41" s="1"/>
      <c r="AD41" s="4"/>
      <c r="AI41" s="5"/>
    </row>
    <row r="42" spans="1:35">
      <c r="A42" s="2" t="s">
        <v>26</v>
      </c>
      <c r="B42" s="2" t="s">
        <v>27</v>
      </c>
      <c r="C42" s="2" t="s">
        <v>28</v>
      </c>
      <c r="D42" s="2" t="s">
        <v>82</v>
      </c>
      <c r="E42" s="2" t="s">
        <v>30</v>
      </c>
      <c r="F42" s="2" t="s">
        <v>178</v>
      </c>
      <c r="G42" s="2" t="s">
        <v>179</v>
      </c>
      <c r="H42" s="2" t="s">
        <v>197</v>
      </c>
      <c r="I42" s="2" t="s">
        <v>198</v>
      </c>
      <c r="J42" s="2" t="s">
        <v>197</v>
      </c>
      <c r="K42" s="2" t="s">
        <v>198</v>
      </c>
      <c r="L42" s="2">
        <v>2</v>
      </c>
      <c r="M42" s="2">
        <v>0</v>
      </c>
      <c r="N42" s="2">
        <v>0</v>
      </c>
      <c r="O42" s="2">
        <v>0</v>
      </c>
      <c r="P42" s="2">
        <v>2</v>
      </c>
      <c r="Q42" s="2">
        <v>0</v>
      </c>
      <c r="R42" s="2" t="s">
        <v>36</v>
      </c>
      <c r="S42" s="7">
        <v>1350765</v>
      </c>
      <c r="T42" s="7">
        <v>1452124</v>
      </c>
      <c r="U42" s="3" t="s">
        <v>87</v>
      </c>
      <c r="V42" s="34"/>
      <c r="W42" s="38"/>
      <c r="X42" s="38"/>
      <c r="Y42" s="34">
        <f t="shared" si="0"/>
        <v>-101359</v>
      </c>
      <c r="AB42" s="1"/>
      <c r="AC42" s="1"/>
      <c r="AD42" s="4"/>
      <c r="AI42" s="5"/>
    </row>
    <row r="43" spans="1:35" ht="43.15">
      <c r="A43" s="2" t="s">
        <v>26</v>
      </c>
      <c r="B43" s="2" t="s">
        <v>27</v>
      </c>
      <c r="C43" s="2" t="s">
        <v>28</v>
      </c>
      <c r="D43" s="2" t="s">
        <v>82</v>
      </c>
      <c r="E43" s="2" t="s">
        <v>30</v>
      </c>
      <c r="F43" s="2" t="s">
        <v>199</v>
      </c>
      <c r="G43" s="2" t="s">
        <v>200</v>
      </c>
      <c r="H43" s="2" t="s">
        <v>201</v>
      </c>
      <c r="I43" s="2" t="s">
        <v>202</v>
      </c>
      <c r="J43" s="2" t="s">
        <v>201</v>
      </c>
      <c r="K43" s="2" t="s">
        <v>202</v>
      </c>
      <c r="L43" s="2">
        <v>2</v>
      </c>
      <c r="M43" s="2">
        <v>0</v>
      </c>
      <c r="N43" s="2">
        <v>0</v>
      </c>
      <c r="O43" s="2">
        <v>2</v>
      </c>
      <c r="P43" s="2">
        <v>2</v>
      </c>
      <c r="Q43" s="2">
        <v>0</v>
      </c>
      <c r="R43" s="2" t="s">
        <v>36</v>
      </c>
      <c r="S43" s="7">
        <v>60913304</v>
      </c>
      <c r="T43" s="7">
        <v>57885775</v>
      </c>
      <c r="U43" s="3" t="s">
        <v>182</v>
      </c>
      <c r="V43" s="34">
        <f>270000-270000+200000-200000</f>
        <v>0</v>
      </c>
      <c r="W43" s="35" t="s">
        <v>203</v>
      </c>
      <c r="X43" s="38" t="s">
        <v>204</v>
      </c>
      <c r="Y43" s="34">
        <f t="shared" si="0"/>
        <v>3027529</v>
      </c>
      <c r="AB43" s="1"/>
      <c r="AC43" s="1"/>
      <c r="AD43" s="4"/>
      <c r="AI43" s="5"/>
    </row>
    <row r="44" spans="1:35" ht="28.9">
      <c r="A44" s="2" t="s">
        <v>26</v>
      </c>
      <c r="B44" s="2" t="s">
        <v>27</v>
      </c>
      <c r="C44" s="2" t="s">
        <v>28</v>
      </c>
      <c r="D44" s="2" t="s">
        <v>82</v>
      </c>
      <c r="E44" s="2" t="s">
        <v>30</v>
      </c>
      <c r="F44" s="2" t="s">
        <v>199</v>
      </c>
      <c r="G44" s="2" t="s">
        <v>200</v>
      </c>
      <c r="H44" s="2" t="s">
        <v>205</v>
      </c>
      <c r="I44" s="2" t="s">
        <v>206</v>
      </c>
      <c r="J44" s="2" t="s">
        <v>205</v>
      </c>
      <c r="K44" s="2" t="s">
        <v>206</v>
      </c>
      <c r="L44" s="2">
        <v>0</v>
      </c>
      <c r="M44" s="2">
        <v>2</v>
      </c>
      <c r="N44" s="2">
        <v>2</v>
      </c>
      <c r="O44" s="2">
        <v>0</v>
      </c>
      <c r="P44" s="2">
        <v>2</v>
      </c>
      <c r="Q44" s="2">
        <v>2</v>
      </c>
      <c r="R44" s="2" t="s">
        <v>36</v>
      </c>
      <c r="S44" s="7">
        <v>37499037</v>
      </c>
      <c r="T44" s="7">
        <v>36151611</v>
      </c>
      <c r="U44" s="3" t="s">
        <v>98</v>
      </c>
      <c r="V44" s="34">
        <v>0</v>
      </c>
      <c r="W44" s="35" t="s">
        <v>207</v>
      </c>
      <c r="X44" s="38" t="s">
        <v>139</v>
      </c>
      <c r="Y44" s="34">
        <f t="shared" si="0"/>
        <v>1347426</v>
      </c>
      <c r="AB44" s="4"/>
      <c r="AC44" s="4"/>
      <c r="AD44" s="4"/>
      <c r="AI44" s="5"/>
    </row>
    <row r="45" spans="1:35" ht="28.9">
      <c r="A45" s="2" t="s">
        <v>26</v>
      </c>
      <c r="B45" s="2" t="s">
        <v>27</v>
      </c>
      <c r="C45" s="2" t="s">
        <v>28</v>
      </c>
      <c r="D45" s="2" t="s">
        <v>82</v>
      </c>
      <c r="E45" s="2" t="s">
        <v>30</v>
      </c>
      <c r="F45" s="2" t="s">
        <v>199</v>
      </c>
      <c r="G45" s="2" t="s">
        <v>200</v>
      </c>
      <c r="H45" s="2" t="s">
        <v>208</v>
      </c>
      <c r="I45" s="2" t="s">
        <v>209</v>
      </c>
      <c r="J45" s="2" t="s">
        <v>208</v>
      </c>
      <c r="K45" s="2" t="s">
        <v>209</v>
      </c>
      <c r="L45" s="2">
        <v>3</v>
      </c>
      <c r="M45" s="2">
        <v>3</v>
      </c>
      <c r="N45" s="2">
        <v>3</v>
      </c>
      <c r="O45" s="2">
        <v>3</v>
      </c>
      <c r="P45" s="2">
        <v>3</v>
      </c>
      <c r="Q45" s="2">
        <v>2</v>
      </c>
      <c r="R45" s="2" t="s">
        <v>36</v>
      </c>
      <c r="S45" s="7">
        <v>700000000</v>
      </c>
      <c r="T45" s="7">
        <v>598345285</v>
      </c>
      <c r="U45" s="3" t="s">
        <v>182</v>
      </c>
      <c r="V45" s="34">
        <f>80000000-80000000</f>
        <v>0</v>
      </c>
      <c r="W45" s="35" t="s">
        <v>210</v>
      </c>
      <c r="X45" s="38" t="s">
        <v>139</v>
      </c>
      <c r="Y45" s="34">
        <f t="shared" si="0"/>
        <v>101654715</v>
      </c>
    </row>
    <row r="46" spans="1:35">
      <c r="A46" s="2" t="s">
        <v>40</v>
      </c>
      <c r="B46" s="2" t="s">
        <v>27</v>
      </c>
      <c r="C46" s="2" t="s">
        <v>28</v>
      </c>
      <c r="D46" s="2" t="s">
        <v>82</v>
      </c>
      <c r="E46" s="2" t="s">
        <v>30</v>
      </c>
      <c r="F46" s="2" t="s">
        <v>199</v>
      </c>
      <c r="G46" s="2" t="s">
        <v>200</v>
      </c>
      <c r="H46" s="2" t="s">
        <v>211</v>
      </c>
      <c r="I46" s="2" t="s">
        <v>212</v>
      </c>
      <c r="J46" s="2" t="s">
        <v>211</v>
      </c>
      <c r="K46" s="2" t="s">
        <v>212</v>
      </c>
      <c r="L46" s="2">
        <v>0</v>
      </c>
      <c r="M46" s="2">
        <v>2</v>
      </c>
      <c r="N46" s="2">
        <v>2</v>
      </c>
      <c r="O46" s="2">
        <v>0</v>
      </c>
      <c r="P46" s="2">
        <v>2</v>
      </c>
      <c r="Q46" s="2">
        <v>2</v>
      </c>
      <c r="R46" s="2" t="s">
        <v>36</v>
      </c>
      <c r="S46" s="7">
        <v>200000000</v>
      </c>
      <c r="T46" s="7">
        <v>235000000</v>
      </c>
      <c r="U46" s="3" t="s">
        <v>98</v>
      </c>
      <c r="V46" s="34"/>
      <c r="W46" s="38"/>
      <c r="X46" s="38"/>
      <c r="Y46" s="34">
        <f t="shared" si="0"/>
        <v>-35000000</v>
      </c>
      <c r="AI46" s="5"/>
    </row>
    <row r="47" spans="1:35">
      <c r="A47" s="2" t="s">
        <v>26</v>
      </c>
      <c r="B47" s="2" t="s">
        <v>27</v>
      </c>
      <c r="C47" s="2" t="s">
        <v>28</v>
      </c>
      <c r="D47" s="2" t="s">
        <v>29</v>
      </c>
      <c r="E47" s="2" t="s">
        <v>30</v>
      </c>
      <c r="F47" s="2" t="s">
        <v>213</v>
      </c>
      <c r="G47" s="2" t="s">
        <v>214</v>
      </c>
      <c r="H47" s="2" t="s">
        <v>215</v>
      </c>
      <c r="I47" s="2" t="s">
        <v>216</v>
      </c>
      <c r="J47" s="2" t="s">
        <v>215</v>
      </c>
      <c r="K47" s="2" t="s">
        <v>216</v>
      </c>
      <c r="L47" s="2">
        <v>2</v>
      </c>
      <c r="M47" s="2">
        <v>2</v>
      </c>
      <c r="N47" s="2">
        <v>2</v>
      </c>
      <c r="O47" s="2">
        <v>2</v>
      </c>
      <c r="P47" s="2">
        <v>2</v>
      </c>
      <c r="Q47" s="2">
        <v>2</v>
      </c>
      <c r="R47" s="2" t="s">
        <v>36</v>
      </c>
      <c r="S47" s="7">
        <v>2350342</v>
      </c>
      <c r="T47" s="7">
        <v>2350342</v>
      </c>
      <c r="U47" s="3" t="s">
        <v>37</v>
      </c>
      <c r="V47" s="34"/>
      <c r="W47" s="38"/>
      <c r="X47" s="38"/>
      <c r="Y47" s="34">
        <f t="shared" si="0"/>
        <v>0</v>
      </c>
      <c r="AB47" s="5"/>
    </row>
    <row r="48" spans="1:35">
      <c r="A48" s="2" t="s">
        <v>40</v>
      </c>
      <c r="B48" s="2" t="s">
        <v>27</v>
      </c>
      <c r="C48" s="2" t="s">
        <v>28</v>
      </c>
      <c r="D48" s="2" t="s">
        <v>108</v>
      </c>
      <c r="E48" s="2" t="s">
        <v>30</v>
      </c>
      <c r="F48" s="2" t="s">
        <v>217</v>
      </c>
      <c r="G48" s="2" t="s">
        <v>218</v>
      </c>
      <c r="H48" s="2" t="s">
        <v>219</v>
      </c>
      <c r="I48" s="2" t="s">
        <v>220</v>
      </c>
      <c r="J48" s="2" t="s">
        <v>221</v>
      </c>
      <c r="K48" s="2" t="s">
        <v>222</v>
      </c>
      <c r="L48" s="2">
        <v>2</v>
      </c>
      <c r="M48" s="2">
        <v>2</v>
      </c>
      <c r="N48" s="2">
        <v>2</v>
      </c>
      <c r="O48" s="2">
        <v>2</v>
      </c>
      <c r="P48" s="2">
        <v>2</v>
      </c>
      <c r="Q48" s="2">
        <v>0</v>
      </c>
      <c r="R48" s="2" t="s">
        <v>36</v>
      </c>
      <c r="S48" s="7">
        <v>179417594</v>
      </c>
      <c r="T48" s="7">
        <v>170752594</v>
      </c>
      <c r="U48" s="3" t="s">
        <v>114</v>
      </c>
      <c r="V48" s="34"/>
      <c r="W48" s="38"/>
      <c r="X48" s="38"/>
      <c r="Y48" s="34">
        <f t="shared" si="0"/>
        <v>8665000</v>
      </c>
      <c r="AB48" s="5"/>
    </row>
    <row r="49" spans="1:28" ht="28.9">
      <c r="A49" s="2" t="s">
        <v>40</v>
      </c>
      <c r="B49" s="2" t="s">
        <v>27</v>
      </c>
      <c r="C49" s="2" t="s">
        <v>28</v>
      </c>
      <c r="D49" s="2" t="s">
        <v>108</v>
      </c>
      <c r="E49" s="2" t="s">
        <v>30</v>
      </c>
      <c r="F49" s="2" t="s">
        <v>217</v>
      </c>
      <c r="G49" s="2" t="s">
        <v>218</v>
      </c>
      <c r="H49" s="2" t="s">
        <v>223</v>
      </c>
      <c r="I49" s="2" t="s">
        <v>224</v>
      </c>
      <c r="J49" s="2" t="s">
        <v>225</v>
      </c>
      <c r="K49" s="2" t="s">
        <v>226</v>
      </c>
      <c r="L49" s="2">
        <v>2</v>
      </c>
      <c r="M49" s="2">
        <v>2</v>
      </c>
      <c r="N49" s="2">
        <v>2</v>
      </c>
      <c r="O49" s="2">
        <v>2</v>
      </c>
      <c r="P49" s="2">
        <v>2</v>
      </c>
      <c r="Q49" s="2">
        <v>0</v>
      </c>
      <c r="R49" s="2" t="s">
        <v>36</v>
      </c>
      <c r="S49" s="7">
        <v>85143686</v>
      </c>
      <c r="T49" s="7">
        <v>85701182</v>
      </c>
      <c r="U49" s="3" t="s">
        <v>114</v>
      </c>
      <c r="V49" s="34">
        <f>-3000000+3000000</f>
        <v>0</v>
      </c>
      <c r="W49" s="35" t="s">
        <v>177</v>
      </c>
      <c r="X49" s="38" t="s">
        <v>139</v>
      </c>
      <c r="Y49" s="34">
        <f t="shared" si="0"/>
        <v>-557496</v>
      </c>
      <c r="AB49" s="5"/>
    </row>
    <row r="50" spans="1:28">
      <c r="A50" s="2" t="s">
        <v>40</v>
      </c>
      <c r="B50" s="2" t="s">
        <v>27</v>
      </c>
      <c r="C50" s="2" t="s">
        <v>28</v>
      </c>
      <c r="D50" s="2" t="s">
        <v>108</v>
      </c>
      <c r="E50" s="2" t="s">
        <v>30</v>
      </c>
      <c r="F50" s="2" t="s">
        <v>217</v>
      </c>
      <c r="G50" s="2" t="s">
        <v>218</v>
      </c>
      <c r="H50" s="2" t="s">
        <v>223</v>
      </c>
      <c r="I50" s="2" t="s">
        <v>224</v>
      </c>
      <c r="J50" s="2" t="s">
        <v>227</v>
      </c>
      <c r="K50" s="2" t="s">
        <v>228</v>
      </c>
      <c r="L50" s="2">
        <v>2</v>
      </c>
      <c r="M50" s="2">
        <v>2</v>
      </c>
      <c r="N50" s="2">
        <v>2</v>
      </c>
      <c r="O50" s="2">
        <v>2</v>
      </c>
      <c r="P50" s="2">
        <v>2</v>
      </c>
      <c r="Q50" s="2">
        <v>0</v>
      </c>
      <c r="R50" s="2" t="s">
        <v>36</v>
      </c>
      <c r="S50" s="7">
        <v>16223403</v>
      </c>
      <c r="T50" s="7">
        <v>16223403</v>
      </c>
      <c r="U50" s="3" t="s">
        <v>114</v>
      </c>
      <c r="V50" s="34"/>
      <c r="W50" s="38"/>
      <c r="X50" s="38"/>
      <c r="Y50" s="34">
        <f t="shared" si="0"/>
        <v>0</v>
      </c>
      <c r="AB50" s="5"/>
    </row>
    <row r="51" spans="1:28">
      <c r="A51" s="2" t="s">
        <v>40</v>
      </c>
      <c r="B51" s="2" t="s">
        <v>27</v>
      </c>
      <c r="C51" s="2" t="s">
        <v>28</v>
      </c>
      <c r="D51" s="2" t="s">
        <v>108</v>
      </c>
      <c r="E51" s="2" t="s">
        <v>30</v>
      </c>
      <c r="F51" s="2" t="s">
        <v>217</v>
      </c>
      <c r="G51" s="2" t="s">
        <v>218</v>
      </c>
      <c r="H51" s="2" t="s">
        <v>229</v>
      </c>
      <c r="I51" s="2" t="s">
        <v>230</v>
      </c>
      <c r="J51" s="2" t="s">
        <v>231</v>
      </c>
      <c r="K51" s="2" t="s">
        <v>232</v>
      </c>
      <c r="L51" s="2">
        <v>3</v>
      </c>
      <c r="M51" s="2">
        <v>3</v>
      </c>
      <c r="N51" s="2">
        <v>3</v>
      </c>
      <c r="O51" s="2">
        <v>0</v>
      </c>
      <c r="P51" s="2">
        <v>3</v>
      </c>
      <c r="Q51" s="2">
        <v>3</v>
      </c>
      <c r="R51" s="2" t="s">
        <v>36</v>
      </c>
      <c r="S51" s="7">
        <v>0</v>
      </c>
      <c r="T51" s="7">
        <v>0</v>
      </c>
      <c r="U51" s="3" t="s">
        <v>114</v>
      </c>
      <c r="V51" s="34"/>
      <c r="W51" s="38"/>
      <c r="X51" s="38"/>
      <c r="Y51" s="34">
        <f t="shared" si="0"/>
        <v>0</v>
      </c>
      <c r="AB51" s="5"/>
    </row>
    <row r="52" spans="1:28">
      <c r="A52" s="2" t="s">
        <v>40</v>
      </c>
      <c r="B52" s="2" t="s">
        <v>27</v>
      </c>
      <c r="C52" s="2" t="s">
        <v>28</v>
      </c>
      <c r="D52" s="2" t="s">
        <v>108</v>
      </c>
      <c r="E52" s="2" t="s">
        <v>30</v>
      </c>
      <c r="F52" s="2" t="s">
        <v>217</v>
      </c>
      <c r="G52" s="2" t="s">
        <v>218</v>
      </c>
      <c r="H52" s="2" t="s">
        <v>229</v>
      </c>
      <c r="I52" s="2" t="s">
        <v>230</v>
      </c>
      <c r="J52" s="2" t="s">
        <v>233</v>
      </c>
      <c r="K52" s="2" t="s">
        <v>234</v>
      </c>
      <c r="L52" s="2">
        <v>3</v>
      </c>
      <c r="M52" s="2">
        <v>3</v>
      </c>
      <c r="N52" s="2">
        <v>3</v>
      </c>
      <c r="O52" s="2">
        <v>0</v>
      </c>
      <c r="P52" s="2">
        <v>3</v>
      </c>
      <c r="Q52" s="2">
        <v>3</v>
      </c>
      <c r="R52" s="2" t="s">
        <v>36</v>
      </c>
      <c r="S52" s="7">
        <v>0</v>
      </c>
      <c r="T52" s="7">
        <v>0</v>
      </c>
      <c r="U52" s="3" t="s">
        <v>114</v>
      </c>
      <c r="V52" s="34"/>
      <c r="W52" s="38"/>
      <c r="X52" s="38"/>
      <c r="Y52" s="34">
        <f t="shared" si="0"/>
        <v>0</v>
      </c>
      <c r="AB52" s="5"/>
    </row>
    <row r="53" spans="1:28">
      <c r="A53" s="2" t="s">
        <v>40</v>
      </c>
      <c r="B53" s="2" t="s">
        <v>27</v>
      </c>
      <c r="C53" s="2" t="s">
        <v>28</v>
      </c>
      <c r="D53" s="2" t="s">
        <v>108</v>
      </c>
      <c r="E53" s="2" t="s">
        <v>30</v>
      </c>
      <c r="F53" s="2" t="s">
        <v>217</v>
      </c>
      <c r="G53" s="2" t="s">
        <v>218</v>
      </c>
      <c r="H53" s="2" t="s">
        <v>235</v>
      </c>
      <c r="I53" s="2" t="s">
        <v>236</v>
      </c>
      <c r="J53" s="2" t="s">
        <v>237</v>
      </c>
      <c r="K53" s="2" t="s">
        <v>238</v>
      </c>
      <c r="L53" s="2">
        <v>1</v>
      </c>
      <c r="M53" s="2">
        <v>0</v>
      </c>
      <c r="N53" s="2">
        <v>0</v>
      </c>
      <c r="O53" s="2">
        <v>0</v>
      </c>
      <c r="P53" s="2">
        <v>1</v>
      </c>
      <c r="Q53" s="2">
        <v>0</v>
      </c>
      <c r="R53" s="2" t="s">
        <v>36</v>
      </c>
      <c r="S53" s="7">
        <v>109000000</v>
      </c>
      <c r="T53" s="7">
        <v>101025600</v>
      </c>
      <c r="U53" s="3" t="s">
        <v>114</v>
      </c>
      <c r="V53" s="34"/>
      <c r="W53" s="38"/>
      <c r="X53" s="38"/>
      <c r="Y53" s="34">
        <f t="shared" si="0"/>
        <v>7974400</v>
      </c>
      <c r="AB53" s="5"/>
    </row>
    <row r="54" spans="1:28">
      <c r="A54" s="2" t="s">
        <v>40</v>
      </c>
      <c r="B54" s="2" t="s">
        <v>27</v>
      </c>
      <c r="C54" s="2" t="s">
        <v>28</v>
      </c>
      <c r="D54" s="2" t="s">
        <v>108</v>
      </c>
      <c r="E54" s="2" t="s">
        <v>30</v>
      </c>
      <c r="F54" s="2" t="s">
        <v>217</v>
      </c>
      <c r="G54" s="2" t="s">
        <v>218</v>
      </c>
      <c r="H54" s="2" t="s">
        <v>235</v>
      </c>
      <c r="I54" s="2" t="s">
        <v>236</v>
      </c>
      <c r="J54" s="2" t="s">
        <v>239</v>
      </c>
      <c r="K54" s="2" t="s">
        <v>240</v>
      </c>
      <c r="L54" s="2">
        <v>1</v>
      </c>
      <c r="M54" s="2">
        <v>0</v>
      </c>
      <c r="N54" s="2">
        <v>0</v>
      </c>
      <c r="O54" s="2">
        <v>0</v>
      </c>
      <c r="P54" s="2">
        <v>1</v>
      </c>
      <c r="Q54" s="2">
        <v>0</v>
      </c>
      <c r="R54" s="2" t="s">
        <v>36</v>
      </c>
      <c r="S54" s="7">
        <v>0</v>
      </c>
      <c r="T54" s="7">
        <v>0</v>
      </c>
      <c r="U54" s="3" t="s">
        <v>114</v>
      </c>
      <c r="V54" s="34"/>
      <c r="W54" s="38"/>
      <c r="X54" s="38"/>
      <c r="Y54" s="34">
        <f t="shared" si="0"/>
        <v>0</v>
      </c>
      <c r="AB54" s="5"/>
    </row>
    <row r="55" spans="1:28">
      <c r="A55" s="2" t="s">
        <v>40</v>
      </c>
      <c r="B55" s="2" t="s">
        <v>27</v>
      </c>
      <c r="C55" s="2" t="s">
        <v>28</v>
      </c>
      <c r="D55" s="2" t="s">
        <v>108</v>
      </c>
      <c r="E55" s="2" t="s">
        <v>30</v>
      </c>
      <c r="F55" s="2" t="s">
        <v>217</v>
      </c>
      <c r="G55" s="2" t="s">
        <v>218</v>
      </c>
      <c r="H55" s="2" t="s">
        <v>235</v>
      </c>
      <c r="I55" s="2" t="s">
        <v>236</v>
      </c>
      <c r="J55" s="2" t="s">
        <v>241</v>
      </c>
      <c r="K55" s="2" t="s">
        <v>242</v>
      </c>
      <c r="L55" s="2">
        <v>1</v>
      </c>
      <c r="M55" s="2">
        <v>0</v>
      </c>
      <c r="N55" s="2">
        <v>0</v>
      </c>
      <c r="O55" s="2">
        <v>0</v>
      </c>
      <c r="P55" s="2">
        <v>1</v>
      </c>
      <c r="Q55" s="2">
        <v>0</v>
      </c>
      <c r="R55" s="2" t="s">
        <v>36</v>
      </c>
      <c r="S55" s="7">
        <v>16000000</v>
      </c>
      <c r="T55" s="7">
        <v>13972801</v>
      </c>
      <c r="U55" s="3" t="s">
        <v>114</v>
      </c>
      <c r="V55" s="34"/>
      <c r="W55" s="38"/>
      <c r="X55" s="38"/>
      <c r="Y55" s="34">
        <f t="shared" si="0"/>
        <v>2027199</v>
      </c>
      <c r="AB55" s="5"/>
    </row>
    <row r="56" spans="1:28">
      <c r="A56" s="2" t="s">
        <v>40</v>
      </c>
      <c r="B56" s="2" t="s">
        <v>27</v>
      </c>
      <c r="C56" s="2" t="s">
        <v>28</v>
      </c>
      <c r="D56" s="2" t="s">
        <v>108</v>
      </c>
      <c r="E56" s="2" t="s">
        <v>30</v>
      </c>
      <c r="F56" s="2" t="s">
        <v>217</v>
      </c>
      <c r="G56" s="2" t="s">
        <v>218</v>
      </c>
      <c r="H56" s="2" t="s">
        <v>235</v>
      </c>
      <c r="I56" s="2" t="s">
        <v>236</v>
      </c>
      <c r="J56" s="2" t="s">
        <v>243</v>
      </c>
      <c r="K56" s="2" t="s">
        <v>244</v>
      </c>
      <c r="L56" s="2">
        <v>1</v>
      </c>
      <c r="M56" s="2">
        <v>0</v>
      </c>
      <c r="N56" s="2">
        <v>0</v>
      </c>
      <c r="O56" s="2">
        <v>0</v>
      </c>
      <c r="P56" s="2">
        <v>1</v>
      </c>
      <c r="Q56" s="2">
        <v>0</v>
      </c>
      <c r="R56" s="2" t="s">
        <v>36</v>
      </c>
      <c r="S56" s="7">
        <v>0</v>
      </c>
      <c r="T56" s="7">
        <v>0</v>
      </c>
      <c r="U56" s="3" t="s">
        <v>114</v>
      </c>
      <c r="V56" s="34"/>
      <c r="W56" s="38"/>
      <c r="X56" s="38"/>
      <c r="Y56" s="34">
        <f t="shared" si="0"/>
        <v>0</v>
      </c>
      <c r="AB56" s="5"/>
    </row>
    <row r="57" spans="1:28">
      <c r="A57" s="2" t="s">
        <v>40</v>
      </c>
      <c r="B57" s="2" t="s">
        <v>27</v>
      </c>
      <c r="C57" s="2" t="s">
        <v>28</v>
      </c>
      <c r="D57" s="2" t="s">
        <v>108</v>
      </c>
      <c r="E57" s="2" t="s">
        <v>30</v>
      </c>
      <c r="F57" s="2" t="s">
        <v>217</v>
      </c>
      <c r="G57" s="2" t="s">
        <v>218</v>
      </c>
      <c r="H57" s="2" t="s">
        <v>245</v>
      </c>
      <c r="I57" s="2" t="s">
        <v>246</v>
      </c>
      <c r="J57" s="2" t="s">
        <v>247</v>
      </c>
      <c r="K57" s="2" t="s">
        <v>248</v>
      </c>
      <c r="L57" s="2">
        <v>3</v>
      </c>
      <c r="M57" s="2">
        <v>0</v>
      </c>
      <c r="N57" s="2">
        <v>0</v>
      </c>
      <c r="O57" s="2">
        <v>2</v>
      </c>
      <c r="P57" s="2">
        <v>0</v>
      </c>
      <c r="Q57" s="2">
        <v>0</v>
      </c>
      <c r="R57" s="2" t="s">
        <v>36</v>
      </c>
      <c r="S57" s="7">
        <v>419785791</v>
      </c>
      <c r="T57" s="7">
        <v>419185791</v>
      </c>
      <c r="U57" s="3" t="s">
        <v>182</v>
      </c>
      <c r="V57" s="34"/>
      <c r="W57" s="38"/>
      <c r="X57" s="38"/>
      <c r="Y57" s="34">
        <f t="shared" si="0"/>
        <v>600000</v>
      </c>
      <c r="AB57" s="5"/>
    </row>
    <row r="58" spans="1:28">
      <c r="A58" s="2" t="s">
        <v>40</v>
      </c>
      <c r="B58" s="2" t="s">
        <v>27</v>
      </c>
      <c r="C58" s="2" t="s">
        <v>28</v>
      </c>
      <c r="D58" s="2" t="s">
        <v>108</v>
      </c>
      <c r="E58" s="2" t="s">
        <v>30</v>
      </c>
      <c r="F58" s="2" t="s">
        <v>217</v>
      </c>
      <c r="G58" s="2" t="s">
        <v>218</v>
      </c>
      <c r="H58" s="2" t="s">
        <v>249</v>
      </c>
      <c r="I58" s="2" t="s">
        <v>250</v>
      </c>
      <c r="J58" s="2" t="s">
        <v>251</v>
      </c>
      <c r="K58" s="2" t="s">
        <v>252</v>
      </c>
      <c r="L58" s="2">
        <v>3</v>
      </c>
      <c r="M58" s="2">
        <v>2</v>
      </c>
      <c r="N58" s="2">
        <v>0</v>
      </c>
      <c r="O58" s="2">
        <v>2</v>
      </c>
      <c r="P58" s="2">
        <v>2</v>
      </c>
      <c r="Q58" s="2">
        <v>0</v>
      </c>
      <c r="R58" s="2" t="s">
        <v>36</v>
      </c>
      <c r="S58" s="7">
        <v>61000000</v>
      </c>
      <c r="T58" s="7">
        <v>51000000</v>
      </c>
      <c r="U58" s="3" t="s">
        <v>182</v>
      </c>
      <c r="V58" s="34"/>
      <c r="W58" s="38"/>
      <c r="X58" s="38"/>
      <c r="Y58" s="34">
        <f t="shared" si="0"/>
        <v>10000000</v>
      </c>
      <c r="AB58" s="5"/>
    </row>
    <row r="59" spans="1:28">
      <c r="A59" s="2" t="s">
        <v>40</v>
      </c>
      <c r="B59" s="2" t="s">
        <v>27</v>
      </c>
      <c r="C59" s="2" t="s">
        <v>28</v>
      </c>
      <c r="D59" s="2" t="s">
        <v>108</v>
      </c>
      <c r="E59" s="2" t="s">
        <v>30</v>
      </c>
      <c r="F59" s="2" t="s">
        <v>217</v>
      </c>
      <c r="G59" s="2" t="s">
        <v>218</v>
      </c>
      <c r="H59" s="2" t="s">
        <v>249</v>
      </c>
      <c r="I59" s="2" t="s">
        <v>250</v>
      </c>
      <c r="J59" s="2" t="s">
        <v>253</v>
      </c>
      <c r="K59" s="2" t="s">
        <v>254</v>
      </c>
      <c r="L59" s="2">
        <v>3</v>
      </c>
      <c r="M59" s="2">
        <v>2</v>
      </c>
      <c r="N59" s="2">
        <v>0</v>
      </c>
      <c r="O59" s="2">
        <v>2</v>
      </c>
      <c r="P59" s="2">
        <v>2</v>
      </c>
      <c r="Q59" s="2">
        <v>0</v>
      </c>
      <c r="R59" s="2" t="s">
        <v>36</v>
      </c>
      <c r="S59" s="7">
        <v>126335096</v>
      </c>
      <c r="T59" s="7">
        <v>123335096</v>
      </c>
      <c r="U59" s="3" t="s">
        <v>182</v>
      </c>
      <c r="V59" s="34"/>
      <c r="W59" s="38"/>
      <c r="X59" s="38"/>
      <c r="Y59" s="34">
        <f t="shared" si="0"/>
        <v>3000000</v>
      </c>
    </row>
    <row r="60" spans="1:28">
      <c r="A60" s="2" t="s">
        <v>26</v>
      </c>
      <c r="B60" s="2" t="s">
        <v>27</v>
      </c>
      <c r="C60" s="2" t="s">
        <v>28</v>
      </c>
      <c r="D60" s="2" t="s">
        <v>108</v>
      </c>
      <c r="E60" s="2" t="s">
        <v>30</v>
      </c>
      <c r="F60" s="2" t="s">
        <v>255</v>
      </c>
      <c r="G60" s="2" t="s">
        <v>256</v>
      </c>
      <c r="H60" s="2" t="s">
        <v>257</v>
      </c>
      <c r="I60" s="2" t="s">
        <v>258</v>
      </c>
      <c r="J60" s="2" t="s">
        <v>257</v>
      </c>
      <c r="K60" s="2" t="s">
        <v>258</v>
      </c>
      <c r="L60" s="2">
        <v>3</v>
      </c>
      <c r="M60" s="2">
        <v>3</v>
      </c>
      <c r="N60" s="2">
        <v>3</v>
      </c>
      <c r="O60" s="2">
        <v>0</v>
      </c>
      <c r="P60" s="2">
        <v>3</v>
      </c>
      <c r="Q60" s="2">
        <v>0</v>
      </c>
      <c r="R60" s="2" t="s">
        <v>36</v>
      </c>
      <c r="S60" s="7">
        <v>360459376</v>
      </c>
      <c r="T60" s="7">
        <v>301444968</v>
      </c>
      <c r="U60" s="3" t="s">
        <v>114</v>
      </c>
      <c r="V60" s="34"/>
      <c r="W60" s="38"/>
      <c r="X60" s="38"/>
      <c r="Y60" s="34">
        <f t="shared" si="0"/>
        <v>59014408</v>
      </c>
    </row>
    <row r="61" spans="1:28">
      <c r="A61" s="2" t="s">
        <v>40</v>
      </c>
      <c r="B61" s="2" t="s">
        <v>27</v>
      </c>
      <c r="C61" s="2" t="s">
        <v>28</v>
      </c>
      <c r="D61" s="2" t="s">
        <v>108</v>
      </c>
      <c r="E61" s="2" t="s">
        <v>30</v>
      </c>
      <c r="F61" s="2" t="s">
        <v>255</v>
      </c>
      <c r="G61" s="2" t="s">
        <v>256</v>
      </c>
      <c r="H61" s="2" t="s">
        <v>259</v>
      </c>
      <c r="I61" s="2" t="s">
        <v>260</v>
      </c>
      <c r="J61" s="2" t="s">
        <v>259</v>
      </c>
      <c r="K61" s="2" t="s">
        <v>260</v>
      </c>
      <c r="L61" s="2">
        <v>3</v>
      </c>
      <c r="M61" s="2">
        <v>3</v>
      </c>
      <c r="N61" s="2">
        <v>2</v>
      </c>
      <c r="O61" s="2">
        <v>0</v>
      </c>
      <c r="P61" s="2">
        <v>2</v>
      </c>
      <c r="Q61" s="2">
        <v>2</v>
      </c>
      <c r="R61" s="2" t="s">
        <v>36</v>
      </c>
      <c r="S61" s="7">
        <v>66024442</v>
      </c>
      <c r="T61" s="7">
        <v>61500000</v>
      </c>
      <c r="U61" s="3" t="s">
        <v>114</v>
      </c>
      <c r="V61" s="34"/>
      <c r="W61" s="38"/>
      <c r="X61" s="38"/>
      <c r="Y61" s="34">
        <f t="shared" si="0"/>
        <v>4524442</v>
      </c>
    </row>
    <row r="62" spans="1:28" ht="43.15">
      <c r="A62" s="2" t="s">
        <v>26</v>
      </c>
      <c r="B62" s="2" t="s">
        <v>27</v>
      </c>
      <c r="C62" s="2" t="s">
        <v>28</v>
      </c>
      <c r="D62" s="2" t="s">
        <v>82</v>
      </c>
      <c r="E62" s="2" t="s">
        <v>30</v>
      </c>
      <c r="F62" s="2" t="s">
        <v>261</v>
      </c>
      <c r="G62" s="2" t="s">
        <v>262</v>
      </c>
      <c r="H62" s="2" t="s">
        <v>263</v>
      </c>
      <c r="I62" s="2" t="s">
        <v>264</v>
      </c>
      <c r="J62" s="2" t="s">
        <v>263</v>
      </c>
      <c r="K62" s="2" t="s">
        <v>264</v>
      </c>
      <c r="L62" s="2">
        <v>2</v>
      </c>
      <c r="M62" s="2">
        <v>0</v>
      </c>
      <c r="N62" s="2">
        <v>0</v>
      </c>
      <c r="O62" s="2">
        <v>0</v>
      </c>
      <c r="P62" s="2">
        <v>2</v>
      </c>
      <c r="Q62" s="2">
        <v>0</v>
      </c>
      <c r="R62" s="2" t="s">
        <v>36</v>
      </c>
      <c r="S62" s="7">
        <v>2704924508</v>
      </c>
      <c r="T62" s="7">
        <v>2564241166</v>
      </c>
      <c r="U62" s="3" t="s">
        <v>81</v>
      </c>
      <c r="V62" s="34">
        <f>30000000-30000000-30000000</f>
        <v>-30000000</v>
      </c>
      <c r="W62" s="35" t="s">
        <v>265</v>
      </c>
      <c r="X62" s="38" t="s">
        <v>266</v>
      </c>
      <c r="Y62" s="34">
        <f t="shared" si="0"/>
        <v>110683342</v>
      </c>
    </row>
    <row r="63" spans="1:28">
      <c r="A63" s="2" t="s">
        <v>26</v>
      </c>
      <c r="B63" s="2" t="s">
        <v>27</v>
      </c>
      <c r="C63" s="2" t="s">
        <v>28</v>
      </c>
      <c r="D63" s="2" t="s">
        <v>82</v>
      </c>
      <c r="E63" s="2" t="s">
        <v>30</v>
      </c>
      <c r="F63" s="2" t="s">
        <v>261</v>
      </c>
      <c r="G63" s="2" t="s">
        <v>262</v>
      </c>
      <c r="H63" s="2" t="s">
        <v>267</v>
      </c>
      <c r="I63" s="2" t="s">
        <v>268</v>
      </c>
      <c r="J63" s="2" t="s">
        <v>267</v>
      </c>
      <c r="K63" s="2" t="s">
        <v>268</v>
      </c>
      <c r="L63" s="2">
        <v>2</v>
      </c>
      <c r="M63" s="2">
        <v>2</v>
      </c>
      <c r="N63" s="2">
        <v>2</v>
      </c>
      <c r="O63" s="2">
        <v>0</v>
      </c>
      <c r="P63" s="2">
        <v>2</v>
      </c>
      <c r="Q63" s="2">
        <v>0</v>
      </c>
      <c r="R63" s="2" t="s">
        <v>36</v>
      </c>
      <c r="S63" s="7">
        <v>253673883</v>
      </c>
      <c r="T63" s="7">
        <v>248201520</v>
      </c>
      <c r="U63" s="3" t="s">
        <v>81</v>
      </c>
      <c r="V63" s="34"/>
      <c r="W63" s="38"/>
      <c r="X63" s="38"/>
      <c r="Y63" s="34">
        <f t="shared" si="0"/>
        <v>5472363</v>
      </c>
    </row>
    <row r="64" spans="1:28">
      <c r="A64" s="2" t="s">
        <v>26</v>
      </c>
      <c r="B64" s="2" t="s">
        <v>27</v>
      </c>
      <c r="C64" s="2" t="s">
        <v>28</v>
      </c>
      <c r="D64" s="2" t="s">
        <v>82</v>
      </c>
      <c r="E64" s="2" t="s">
        <v>30</v>
      </c>
      <c r="F64" s="2" t="s">
        <v>261</v>
      </c>
      <c r="G64" s="2" t="s">
        <v>262</v>
      </c>
      <c r="H64" s="2" t="s">
        <v>269</v>
      </c>
      <c r="I64" s="2" t="s">
        <v>270</v>
      </c>
      <c r="J64" s="2" t="s">
        <v>269</v>
      </c>
      <c r="K64" s="2" t="s">
        <v>270</v>
      </c>
      <c r="L64" s="2">
        <v>1</v>
      </c>
      <c r="M64" s="2">
        <v>0</v>
      </c>
      <c r="N64" s="2">
        <v>0</v>
      </c>
      <c r="O64" s="2">
        <v>0</v>
      </c>
      <c r="P64" s="2">
        <v>1</v>
      </c>
      <c r="Q64" s="2">
        <v>0</v>
      </c>
      <c r="R64" s="2" t="s">
        <v>36</v>
      </c>
      <c r="S64" s="7">
        <v>94376798</v>
      </c>
      <c r="T64" s="7">
        <v>99648798.450000003</v>
      </c>
      <c r="U64" s="3" t="s">
        <v>81</v>
      </c>
      <c r="V64" s="34"/>
      <c r="W64" s="38"/>
      <c r="X64" s="38"/>
      <c r="Y64" s="34">
        <f t="shared" si="0"/>
        <v>-5272000.450000003</v>
      </c>
    </row>
    <row r="65" spans="1:25">
      <c r="A65" s="2" t="s">
        <v>26</v>
      </c>
      <c r="B65" s="2" t="s">
        <v>27</v>
      </c>
      <c r="C65" s="2" t="s">
        <v>28</v>
      </c>
      <c r="D65" s="2" t="s">
        <v>82</v>
      </c>
      <c r="E65" s="2" t="s">
        <v>30</v>
      </c>
      <c r="F65" s="2" t="s">
        <v>261</v>
      </c>
      <c r="G65" s="2" t="s">
        <v>262</v>
      </c>
      <c r="H65" s="2" t="s">
        <v>271</v>
      </c>
      <c r="I65" s="2" t="s">
        <v>272</v>
      </c>
      <c r="J65" s="2" t="s">
        <v>271</v>
      </c>
      <c r="K65" s="2" t="s">
        <v>272</v>
      </c>
      <c r="L65" s="2">
        <v>2</v>
      </c>
      <c r="M65" s="2">
        <v>0</v>
      </c>
      <c r="N65" s="2">
        <v>0</v>
      </c>
      <c r="O65" s="2">
        <v>0</v>
      </c>
      <c r="P65" s="2">
        <v>2</v>
      </c>
      <c r="Q65" s="2">
        <v>0</v>
      </c>
      <c r="R65" s="2" t="s">
        <v>36</v>
      </c>
      <c r="S65" s="7">
        <v>306524236</v>
      </c>
      <c r="T65" s="7">
        <v>316333792.38</v>
      </c>
      <c r="U65" s="3" t="s">
        <v>81</v>
      </c>
      <c r="V65" s="34">
        <v>300000000</v>
      </c>
      <c r="W65" s="38" t="s">
        <v>146</v>
      </c>
      <c r="X65" s="38"/>
      <c r="Y65" s="34">
        <f t="shared" si="0"/>
        <v>290190443.62</v>
      </c>
    </row>
    <row r="66" spans="1:25">
      <c r="A66" s="2" t="s">
        <v>26</v>
      </c>
      <c r="B66" s="2" t="s">
        <v>27</v>
      </c>
      <c r="C66" s="2" t="s">
        <v>28</v>
      </c>
      <c r="D66" s="2" t="s">
        <v>82</v>
      </c>
      <c r="E66" s="2" t="s">
        <v>30</v>
      </c>
      <c r="F66" s="2" t="s">
        <v>261</v>
      </c>
      <c r="G66" s="2" t="s">
        <v>262</v>
      </c>
      <c r="H66" s="2" t="s">
        <v>273</v>
      </c>
      <c r="I66" s="2" t="s">
        <v>274</v>
      </c>
      <c r="J66" s="2" t="s">
        <v>273</v>
      </c>
      <c r="K66" s="2" t="s">
        <v>274</v>
      </c>
      <c r="L66" s="2">
        <v>3</v>
      </c>
      <c r="M66" s="2">
        <v>0</v>
      </c>
      <c r="N66" s="2">
        <v>0</v>
      </c>
      <c r="O66" s="2">
        <v>0</v>
      </c>
      <c r="P66" s="2">
        <v>2</v>
      </c>
      <c r="Q66" s="2">
        <v>0</v>
      </c>
      <c r="R66" s="2" t="s">
        <v>36</v>
      </c>
      <c r="S66" s="7">
        <v>136109111</v>
      </c>
      <c r="T66" s="7">
        <v>182114472</v>
      </c>
      <c r="U66" s="3" t="s">
        <v>81</v>
      </c>
      <c r="V66" s="34"/>
      <c r="W66" s="38"/>
      <c r="X66" s="35"/>
      <c r="Y66" s="34">
        <f t="shared" si="0"/>
        <v>-46005361</v>
      </c>
    </row>
    <row r="67" spans="1:25">
      <c r="A67" s="2" t="s">
        <v>26</v>
      </c>
      <c r="B67" s="2" t="s">
        <v>174</v>
      </c>
      <c r="C67" s="2" t="s">
        <v>28</v>
      </c>
      <c r="D67" s="2" t="s">
        <v>82</v>
      </c>
      <c r="E67" s="2" t="s">
        <v>30</v>
      </c>
      <c r="F67" s="2" t="s">
        <v>261</v>
      </c>
      <c r="G67" s="2" t="s">
        <v>262</v>
      </c>
      <c r="H67" s="2" t="s">
        <v>275</v>
      </c>
      <c r="I67" s="2" t="s">
        <v>276</v>
      </c>
      <c r="J67" s="2" t="s">
        <v>275</v>
      </c>
      <c r="K67" s="2" t="s">
        <v>277</v>
      </c>
      <c r="L67" s="2">
        <v>2</v>
      </c>
      <c r="M67" s="2">
        <v>0</v>
      </c>
      <c r="N67" s="2">
        <v>0</v>
      </c>
      <c r="O67" s="2">
        <v>0</v>
      </c>
      <c r="P67" s="2">
        <v>2</v>
      </c>
      <c r="Q67" s="2">
        <v>0</v>
      </c>
      <c r="R67" s="2" t="s">
        <v>36</v>
      </c>
      <c r="S67" s="7">
        <v>0</v>
      </c>
      <c r="T67" s="7">
        <v>32000000</v>
      </c>
      <c r="U67" s="3" t="s">
        <v>81</v>
      </c>
      <c r="V67" s="34"/>
      <c r="W67" s="38"/>
      <c r="X67" s="38"/>
      <c r="Y67" s="34">
        <f t="shared" si="0"/>
        <v>-32000000</v>
      </c>
    </row>
    <row r="68" spans="1:25">
      <c r="A68" s="2" t="s">
        <v>26</v>
      </c>
      <c r="B68" s="2" t="s">
        <v>174</v>
      </c>
      <c r="C68" s="2" t="s">
        <v>28</v>
      </c>
      <c r="D68" s="2" t="s">
        <v>82</v>
      </c>
      <c r="E68" s="2" t="s">
        <v>30</v>
      </c>
      <c r="F68" s="2" t="s">
        <v>261</v>
      </c>
      <c r="G68" s="2" t="s">
        <v>262</v>
      </c>
      <c r="H68" s="2" t="s">
        <v>275</v>
      </c>
      <c r="I68" s="2" t="s">
        <v>276</v>
      </c>
      <c r="J68" s="2" t="s">
        <v>275</v>
      </c>
      <c r="K68" s="2" t="s">
        <v>278</v>
      </c>
      <c r="L68" s="2">
        <v>2</v>
      </c>
      <c r="M68" s="2">
        <v>0</v>
      </c>
      <c r="N68" s="2">
        <v>0</v>
      </c>
      <c r="O68" s="2">
        <v>0</v>
      </c>
      <c r="P68" s="2">
        <v>2</v>
      </c>
      <c r="Q68" s="2">
        <v>0</v>
      </c>
      <c r="R68" s="2" t="s">
        <v>36</v>
      </c>
      <c r="S68" s="7">
        <v>0</v>
      </c>
      <c r="T68" s="7">
        <v>0</v>
      </c>
      <c r="U68" s="3" t="s">
        <v>81</v>
      </c>
      <c r="V68" s="34"/>
      <c r="W68" s="38"/>
      <c r="X68" s="38"/>
      <c r="Y68" s="34">
        <f t="shared" ref="Y68:Y131" si="2">S68+V68-T68</f>
        <v>0</v>
      </c>
    </row>
    <row r="69" spans="1:25">
      <c r="A69" s="2" t="s">
        <v>26</v>
      </c>
      <c r="B69" s="2" t="s">
        <v>174</v>
      </c>
      <c r="C69" s="2" t="s">
        <v>28</v>
      </c>
      <c r="D69" s="2" t="s">
        <v>82</v>
      </c>
      <c r="E69" s="2" t="s">
        <v>30</v>
      </c>
      <c r="F69" s="2" t="s">
        <v>261</v>
      </c>
      <c r="G69" s="2" t="s">
        <v>262</v>
      </c>
      <c r="H69" s="2" t="s">
        <v>275</v>
      </c>
      <c r="I69" s="2" t="s">
        <v>276</v>
      </c>
      <c r="J69" s="2" t="s">
        <v>275</v>
      </c>
      <c r="K69" s="2" t="s">
        <v>279</v>
      </c>
      <c r="L69" s="2">
        <v>2</v>
      </c>
      <c r="M69" s="2">
        <v>2</v>
      </c>
      <c r="N69" s="2">
        <v>2</v>
      </c>
      <c r="O69" s="2">
        <v>0</v>
      </c>
      <c r="P69" s="2">
        <v>2</v>
      </c>
      <c r="Q69" s="2">
        <v>0</v>
      </c>
      <c r="R69" s="2" t="s">
        <v>36</v>
      </c>
      <c r="S69" s="7">
        <v>0</v>
      </c>
      <c r="T69" s="7">
        <v>0</v>
      </c>
      <c r="U69" s="3" t="s">
        <v>81</v>
      </c>
      <c r="V69" s="34"/>
      <c r="W69" s="38"/>
      <c r="X69" s="38"/>
      <c r="Y69" s="34">
        <f t="shared" si="2"/>
        <v>0</v>
      </c>
    </row>
    <row r="70" spans="1:25">
      <c r="A70" s="2" t="s">
        <v>26</v>
      </c>
      <c r="B70" s="2" t="s">
        <v>174</v>
      </c>
      <c r="C70" s="2" t="s">
        <v>28</v>
      </c>
      <c r="D70" s="2" t="s">
        <v>82</v>
      </c>
      <c r="E70" s="2" t="s">
        <v>30</v>
      </c>
      <c r="F70" s="2" t="s">
        <v>261</v>
      </c>
      <c r="G70" s="2" t="s">
        <v>262</v>
      </c>
      <c r="H70" s="2" t="s">
        <v>275</v>
      </c>
      <c r="I70" s="2" t="s">
        <v>276</v>
      </c>
      <c r="J70" s="2" t="s">
        <v>275</v>
      </c>
      <c r="K70" s="2" t="s">
        <v>280</v>
      </c>
      <c r="L70" s="2">
        <v>1</v>
      </c>
      <c r="M70" s="2">
        <v>0</v>
      </c>
      <c r="N70" s="2">
        <v>0</v>
      </c>
      <c r="O70" s="2">
        <v>0</v>
      </c>
      <c r="P70" s="2">
        <v>1</v>
      </c>
      <c r="Q70" s="2">
        <v>0</v>
      </c>
      <c r="R70" s="2" t="s">
        <v>36</v>
      </c>
      <c r="S70" s="7">
        <v>0</v>
      </c>
      <c r="T70" s="7">
        <v>0</v>
      </c>
      <c r="U70" s="3" t="s">
        <v>81</v>
      </c>
      <c r="V70" s="34"/>
      <c r="W70" s="38"/>
      <c r="X70" s="38"/>
      <c r="Y70" s="34">
        <f t="shared" si="2"/>
        <v>0</v>
      </c>
    </row>
    <row r="71" spans="1:25">
      <c r="A71" s="2" t="s">
        <v>26</v>
      </c>
      <c r="B71" s="2" t="s">
        <v>174</v>
      </c>
      <c r="C71" s="2" t="s">
        <v>28</v>
      </c>
      <c r="D71" s="2" t="s">
        <v>82</v>
      </c>
      <c r="E71" s="2" t="s">
        <v>30</v>
      </c>
      <c r="F71" s="2" t="s">
        <v>261</v>
      </c>
      <c r="G71" s="2" t="s">
        <v>262</v>
      </c>
      <c r="H71" s="2" t="s">
        <v>275</v>
      </c>
      <c r="I71" s="2" t="s">
        <v>276</v>
      </c>
      <c r="J71" s="2" t="s">
        <v>275</v>
      </c>
      <c r="K71" s="2" t="s">
        <v>281</v>
      </c>
      <c r="L71" s="2">
        <v>2</v>
      </c>
      <c r="M71" s="2">
        <v>0</v>
      </c>
      <c r="N71" s="2">
        <v>-1</v>
      </c>
      <c r="O71" s="2">
        <v>-1</v>
      </c>
      <c r="P71" s="2">
        <v>2</v>
      </c>
      <c r="Q71" s="2">
        <v>-1</v>
      </c>
      <c r="R71" s="2" t="s">
        <v>194</v>
      </c>
      <c r="S71" s="7">
        <v>0</v>
      </c>
      <c r="T71" s="7">
        <v>0</v>
      </c>
      <c r="U71" s="3" t="s">
        <v>81</v>
      </c>
      <c r="V71" s="34"/>
      <c r="W71" s="38"/>
      <c r="X71" s="38"/>
      <c r="Y71" s="34">
        <f t="shared" si="2"/>
        <v>0</v>
      </c>
    </row>
    <row r="72" spans="1:25">
      <c r="A72" s="2" t="s">
        <v>26</v>
      </c>
      <c r="B72" s="2" t="s">
        <v>174</v>
      </c>
      <c r="C72" s="2" t="s">
        <v>28</v>
      </c>
      <c r="D72" s="2" t="s">
        <v>82</v>
      </c>
      <c r="E72" s="2" t="s">
        <v>30</v>
      </c>
      <c r="F72" s="2" t="s">
        <v>261</v>
      </c>
      <c r="G72" s="2" t="s">
        <v>262</v>
      </c>
      <c r="H72" s="2" t="s">
        <v>275</v>
      </c>
      <c r="I72" s="2" t="s">
        <v>276</v>
      </c>
      <c r="J72" s="2" t="s">
        <v>275</v>
      </c>
      <c r="K72" s="2" t="s">
        <v>282</v>
      </c>
      <c r="L72" s="2">
        <v>1</v>
      </c>
      <c r="M72" s="2">
        <v>1</v>
      </c>
      <c r="N72" s="2">
        <v>0</v>
      </c>
      <c r="O72" s="2">
        <v>-1</v>
      </c>
      <c r="P72" s="2">
        <v>1</v>
      </c>
      <c r="Q72" s="2">
        <v>-1</v>
      </c>
      <c r="R72" s="2" t="s">
        <v>194</v>
      </c>
      <c r="S72" s="7">
        <v>0</v>
      </c>
      <c r="T72" s="7">
        <v>0</v>
      </c>
      <c r="U72" s="3" t="s">
        <v>81</v>
      </c>
      <c r="V72" s="34"/>
      <c r="W72" s="38"/>
      <c r="X72" s="38"/>
      <c r="Y72" s="34">
        <f t="shared" si="2"/>
        <v>0</v>
      </c>
    </row>
    <row r="73" spans="1:25">
      <c r="A73" s="2" t="s">
        <v>26</v>
      </c>
      <c r="B73" s="2" t="s">
        <v>27</v>
      </c>
      <c r="C73" s="2" t="s">
        <v>28</v>
      </c>
      <c r="D73" s="2" t="s">
        <v>283</v>
      </c>
      <c r="E73" s="2" t="s">
        <v>30</v>
      </c>
      <c r="F73" s="2" t="s">
        <v>284</v>
      </c>
      <c r="G73" s="2" t="s">
        <v>285</v>
      </c>
      <c r="H73" s="2" t="s">
        <v>286</v>
      </c>
      <c r="I73" s="2" t="s">
        <v>287</v>
      </c>
      <c r="J73" s="2" t="s">
        <v>286</v>
      </c>
      <c r="K73" s="2" t="s">
        <v>287</v>
      </c>
      <c r="L73" s="2">
        <v>0</v>
      </c>
      <c r="M73" s="2">
        <v>2</v>
      </c>
      <c r="N73" s="2">
        <v>2</v>
      </c>
      <c r="O73" s="2">
        <v>3</v>
      </c>
      <c r="P73" s="2">
        <v>3</v>
      </c>
      <c r="Q73" s="2">
        <v>2</v>
      </c>
      <c r="R73" s="2" t="s">
        <v>36</v>
      </c>
      <c r="S73" s="7">
        <v>29874046</v>
      </c>
      <c r="T73" s="7">
        <v>27863046</v>
      </c>
      <c r="U73" s="3" t="s">
        <v>98</v>
      </c>
      <c r="V73" s="34"/>
      <c r="W73" s="38"/>
      <c r="X73" s="38"/>
      <c r="Y73" s="34">
        <f t="shared" si="2"/>
        <v>2011000</v>
      </c>
    </row>
    <row r="74" spans="1:25">
      <c r="A74" s="2" t="s">
        <v>26</v>
      </c>
      <c r="B74" s="2" t="s">
        <v>27</v>
      </c>
      <c r="C74" s="2" t="s">
        <v>28</v>
      </c>
      <c r="D74" s="2" t="s">
        <v>126</v>
      </c>
      <c r="E74" s="2" t="s">
        <v>30</v>
      </c>
      <c r="F74" s="2" t="s">
        <v>288</v>
      </c>
      <c r="G74" s="2" t="s">
        <v>289</v>
      </c>
      <c r="H74" s="2" t="s">
        <v>290</v>
      </c>
      <c r="I74" s="2" t="s">
        <v>291</v>
      </c>
      <c r="J74" s="2" t="s">
        <v>290</v>
      </c>
      <c r="K74" s="2" t="s">
        <v>291</v>
      </c>
      <c r="L74" s="2">
        <v>2</v>
      </c>
      <c r="M74" s="2">
        <v>2</v>
      </c>
      <c r="N74" s="2">
        <v>0</v>
      </c>
      <c r="O74" s="2">
        <v>0</v>
      </c>
      <c r="P74" s="2">
        <v>2</v>
      </c>
      <c r="Q74" s="2">
        <v>3</v>
      </c>
      <c r="R74" s="2" t="s">
        <v>36</v>
      </c>
      <c r="S74" s="7">
        <v>34047383</v>
      </c>
      <c r="T74" s="7">
        <v>36737383</v>
      </c>
      <c r="U74" s="3" t="s">
        <v>101</v>
      </c>
      <c r="V74" s="34"/>
      <c r="W74" s="38"/>
      <c r="X74" s="38"/>
      <c r="Y74" s="34">
        <f t="shared" si="2"/>
        <v>-2690000</v>
      </c>
    </row>
    <row r="75" spans="1:25">
      <c r="A75" s="2" t="s">
        <v>26</v>
      </c>
      <c r="B75" s="2" t="s">
        <v>27</v>
      </c>
      <c r="C75" s="2" t="s">
        <v>28</v>
      </c>
      <c r="D75" s="2" t="s">
        <v>126</v>
      </c>
      <c r="E75" s="2" t="s">
        <v>30</v>
      </c>
      <c r="F75" s="2" t="s">
        <v>288</v>
      </c>
      <c r="G75" s="2" t="s">
        <v>289</v>
      </c>
      <c r="H75" s="2" t="s">
        <v>292</v>
      </c>
      <c r="I75" s="2" t="s">
        <v>293</v>
      </c>
      <c r="J75" s="2" t="s">
        <v>292</v>
      </c>
      <c r="K75" s="2" t="s">
        <v>293</v>
      </c>
      <c r="L75" s="2">
        <v>0</v>
      </c>
      <c r="M75" s="2">
        <v>2</v>
      </c>
      <c r="N75" s="2">
        <v>0</v>
      </c>
      <c r="O75" s="2">
        <v>0</v>
      </c>
      <c r="P75" s="2">
        <v>2</v>
      </c>
      <c r="Q75" s="2">
        <v>0</v>
      </c>
      <c r="R75" s="2" t="s">
        <v>36</v>
      </c>
      <c r="S75" s="7">
        <v>266002710</v>
      </c>
      <c r="T75" s="7">
        <v>252797642</v>
      </c>
      <c r="U75" s="3" t="s">
        <v>294</v>
      </c>
      <c r="V75" s="34"/>
      <c r="W75" s="38"/>
      <c r="X75" s="38"/>
      <c r="Y75" s="34">
        <f t="shared" si="2"/>
        <v>13205068</v>
      </c>
    </row>
    <row r="76" spans="1:25" ht="28.9">
      <c r="A76" s="2" t="s">
        <v>26</v>
      </c>
      <c r="B76" s="2" t="s">
        <v>27</v>
      </c>
      <c r="C76" s="2" t="s">
        <v>28</v>
      </c>
      <c r="D76" s="2" t="s">
        <v>41</v>
      </c>
      <c r="E76" s="2" t="s">
        <v>30</v>
      </c>
      <c r="F76" s="2" t="s">
        <v>295</v>
      </c>
      <c r="G76" s="2" t="s">
        <v>296</v>
      </c>
      <c r="H76" s="2" t="s">
        <v>297</v>
      </c>
      <c r="I76" s="2" t="s">
        <v>298</v>
      </c>
      <c r="J76" s="2" t="s">
        <v>297</v>
      </c>
      <c r="K76" s="2" t="s">
        <v>299</v>
      </c>
      <c r="L76" s="2">
        <v>2</v>
      </c>
      <c r="M76" s="2">
        <v>2</v>
      </c>
      <c r="N76" s="2">
        <v>2</v>
      </c>
      <c r="O76" s="2">
        <v>2</v>
      </c>
      <c r="P76" s="2">
        <v>2</v>
      </c>
      <c r="Q76" s="2">
        <v>2</v>
      </c>
      <c r="R76" s="2" t="s">
        <v>36</v>
      </c>
      <c r="S76" s="7">
        <v>1068301722.25</v>
      </c>
      <c r="T76" s="7">
        <v>984449880</v>
      </c>
      <c r="U76" s="3" t="s">
        <v>37</v>
      </c>
      <c r="V76" s="34">
        <v>0</v>
      </c>
      <c r="W76" s="35" t="s">
        <v>300</v>
      </c>
      <c r="X76" s="38" t="s">
        <v>139</v>
      </c>
      <c r="Y76" s="34">
        <f t="shared" si="2"/>
        <v>83851842.25</v>
      </c>
    </row>
    <row r="77" spans="1:25">
      <c r="A77" s="2" t="s">
        <v>26</v>
      </c>
      <c r="B77" s="2" t="s">
        <v>27</v>
      </c>
      <c r="C77" s="2" t="s">
        <v>28</v>
      </c>
      <c r="D77" s="2" t="s">
        <v>41</v>
      </c>
      <c r="E77" s="2" t="s">
        <v>30</v>
      </c>
      <c r="F77" s="2" t="s">
        <v>295</v>
      </c>
      <c r="G77" s="2" t="s">
        <v>296</v>
      </c>
      <c r="H77" s="2" t="s">
        <v>301</v>
      </c>
      <c r="I77" s="2" t="s">
        <v>302</v>
      </c>
      <c r="J77" s="2" t="s">
        <v>301</v>
      </c>
      <c r="K77" s="2" t="s">
        <v>303</v>
      </c>
      <c r="L77" s="2">
        <v>3</v>
      </c>
      <c r="M77" s="2">
        <v>3</v>
      </c>
      <c r="N77" s="2">
        <v>3</v>
      </c>
      <c r="O77" s="2">
        <v>3</v>
      </c>
      <c r="P77" s="2">
        <v>3</v>
      </c>
      <c r="Q77" s="2">
        <v>3</v>
      </c>
      <c r="R77" s="2" t="s">
        <v>36</v>
      </c>
      <c r="S77" s="7">
        <v>41147313.899999999</v>
      </c>
      <c r="T77" s="7">
        <v>53604763.520000003</v>
      </c>
      <c r="U77" s="3" t="s">
        <v>37</v>
      </c>
      <c r="V77" s="34"/>
      <c r="W77" s="38"/>
      <c r="X77" s="38"/>
      <c r="Y77" s="34">
        <f t="shared" si="2"/>
        <v>-12457449.620000005</v>
      </c>
    </row>
    <row r="78" spans="1:25" ht="100.9">
      <c r="A78" s="2" t="s">
        <v>26</v>
      </c>
      <c r="B78" s="2" t="s">
        <v>27</v>
      </c>
      <c r="C78" s="2" t="s">
        <v>28</v>
      </c>
      <c r="D78" s="2" t="s">
        <v>82</v>
      </c>
      <c r="E78" s="2" t="s">
        <v>30</v>
      </c>
      <c r="F78" s="2" t="s">
        <v>304</v>
      </c>
      <c r="G78" s="2" t="s">
        <v>305</v>
      </c>
      <c r="H78" s="2" t="s">
        <v>306</v>
      </c>
      <c r="I78" s="2" t="s">
        <v>307</v>
      </c>
      <c r="J78" s="2" t="s">
        <v>306</v>
      </c>
      <c r="K78" s="2" t="s">
        <v>307</v>
      </c>
      <c r="L78" s="2">
        <v>2</v>
      </c>
      <c r="M78" s="2">
        <v>2</v>
      </c>
      <c r="N78" s="2">
        <v>2</v>
      </c>
      <c r="O78" s="2">
        <v>2</v>
      </c>
      <c r="P78" s="2">
        <v>2</v>
      </c>
      <c r="Q78" s="2">
        <v>2</v>
      </c>
      <c r="R78" s="2" t="s">
        <v>36</v>
      </c>
      <c r="S78" s="7">
        <v>709270548.74785852</v>
      </c>
      <c r="T78" s="7">
        <v>544933290.95518517</v>
      </c>
      <c r="U78" s="3" t="s">
        <v>87</v>
      </c>
      <c r="V78" s="34">
        <f>- 7396006-80000000-50000000-4600000-270000 -200000 +135070000</f>
        <v>-7396006</v>
      </c>
      <c r="W78" s="36" t="s">
        <v>308</v>
      </c>
      <c r="X78" s="42" t="s">
        <v>309</v>
      </c>
      <c r="Y78" s="34">
        <f t="shared" si="2"/>
        <v>156941251.79267335</v>
      </c>
    </row>
    <row r="79" spans="1:25">
      <c r="A79" s="2" t="s">
        <v>26</v>
      </c>
      <c r="B79" s="2" t="s">
        <v>27</v>
      </c>
      <c r="C79" s="2" t="s">
        <v>28</v>
      </c>
      <c r="D79" s="2" t="s">
        <v>82</v>
      </c>
      <c r="E79" s="2" t="s">
        <v>30</v>
      </c>
      <c r="F79" s="2" t="s">
        <v>304</v>
      </c>
      <c r="G79" s="2" t="s">
        <v>305</v>
      </c>
      <c r="H79" s="2" t="s">
        <v>310</v>
      </c>
      <c r="I79" s="2" t="s">
        <v>311</v>
      </c>
      <c r="J79" s="2" t="s">
        <v>310</v>
      </c>
      <c r="K79" s="2" t="s">
        <v>311</v>
      </c>
      <c r="L79" s="2">
        <v>0</v>
      </c>
      <c r="M79" s="2">
        <v>2</v>
      </c>
      <c r="N79" s="2">
        <v>2</v>
      </c>
      <c r="O79" s="2">
        <v>2</v>
      </c>
      <c r="P79" s="2">
        <v>1</v>
      </c>
      <c r="Q79" s="2">
        <v>2</v>
      </c>
      <c r="R79" s="2" t="s">
        <v>36</v>
      </c>
      <c r="S79" s="7">
        <v>186379751.13907057</v>
      </c>
      <c r="T79" s="7">
        <v>182357576.75575578</v>
      </c>
      <c r="U79" s="3" t="s">
        <v>87</v>
      </c>
      <c r="V79" s="34"/>
      <c r="W79" s="38"/>
      <c r="X79" s="38"/>
      <c r="Y79" s="34">
        <f t="shared" si="2"/>
        <v>4022174.3833147883</v>
      </c>
    </row>
    <row r="80" spans="1:25">
      <c r="A80" s="2" t="s">
        <v>26</v>
      </c>
      <c r="B80" s="2" t="s">
        <v>27</v>
      </c>
      <c r="C80" s="2" t="s">
        <v>28</v>
      </c>
      <c r="D80" s="2" t="s">
        <v>82</v>
      </c>
      <c r="E80" s="2" t="s">
        <v>30</v>
      </c>
      <c r="F80" s="2" t="s">
        <v>304</v>
      </c>
      <c r="G80" s="2" t="s">
        <v>305</v>
      </c>
      <c r="H80" s="2" t="s">
        <v>312</v>
      </c>
      <c r="I80" s="2" t="s">
        <v>313</v>
      </c>
      <c r="J80" s="2" t="s">
        <v>312</v>
      </c>
      <c r="K80" s="2" t="s">
        <v>313</v>
      </c>
      <c r="L80" s="2">
        <v>3</v>
      </c>
      <c r="M80" s="2">
        <v>2</v>
      </c>
      <c r="N80" s="2">
        <v>0</v>
      </c>
      <c r="O80" s="2">
        <v>0</v>
      </c>
      <c r="P80" s="2">
        <v>2</v>
      </c>
      <c r="Q80" s="2">
        <v>0</v>
      </c>
      <c r="R80" s="2" t="s">
        <v>36</v>
      </c>
      <c r="S80" s="7">
        <v>45805932.98179853</v>
      </c>
      <c r="T80" s="7">
        <v>43330799.809184328</v>
      </c>
      <c r="U80" s="3" t="s">
        <v>87</v>
      </c>
      <c r="V80" s="34">
        <f>-18800000</f>
        <v>-18800000</v>
      </c>
      <c r="W80" s="38" t="s">
        <v>314</v>
      </c>
      <c r="X80" s="45"/>
      <c r="Y80" s="34">
        <f t="shared" si="2"/>
        <v>-16324866.827385798</v>
      </c>
    </row>
    <row r="81" spans="1:27">
      <c r="A81" s="2" t="s">
        <v>26</v>
      </c>
      <c r="B81" s="2" t="s">
        <v>27</v>
      </c>
      <c r="C81" s="2" t="s">
        <v>28</v>
      </c>
      <c r="D81" s="2" t="s">
        <v>82</v>
      </c>
      <c r="E81" s="2" t="s">
        <v>30</v>
      </c>
      <c r="F81" s="2" t="s">
        <v>304</v>
      </c>
      <c r="G81" s="2" t="s">
        <v>305</v>
      </c>
      <c r="H81" s="2" t="s">
        <v>315</v>
      </c>
      <c r="I81" s="2" t="s">
        <v>316</v>
      </c>
      <c r="J81" s="2" t="s">
        <v>315</v>
      </c>
      <c r="K81" s="2" t="s">
        <v>316</v>
      </c>
      <c r="L81" s="2">
        <v>2</v>
      </c>
      <c r="M81" s="2">
        <v>2</v>
      </c>
      <c r="N81" s="2">
        <v>2</v>
      </c>
      <c r="O81" s="2">
        <v>2</v>
      </c>
      <c r="P81" s="2">
        <v>2</v>
      </c>
      <c r="Q81" s="2">
        <v>2</v>
      </c>
      <c r="R81" s="2" t="s">
        <v>36</v>
      </c>
      <c r="S81" s="7">
        <v>3790437.945566236</v>
      </c>
      <c r="T81" s="7">
        <v>3300278</v>
      </c>
      <c r="U81" s="3" t="s">
        <v>87</v>
      </c>
      <c r="V81" s="34"/>
      <c r="W81" s="38"/>
      <c r="X81" s="38"/>
      <c r="Y81" s="34">
        <f t="shared" si="2"/>
        <v>490159.94556623604</v>
      </c>
    </row>
    <row r="82" spans="1:27">
      <c r="A82" s="2" t="s">
        <v>26</v>
      </c>
      <c r="B82" s="2" t="s">
        <v>27</v>
      </c>
      <c r="C82" s="2" t="s">
        <v>28</v>
      </c>
      <c r="D82" s="2" t="s">
        <v>82</v>
      </c>
      <c r="E82" s="2" t="s">
        <v>30</v>
      </c>
      <c r="F82" s="2" t="s">
        <v>304</v>
      </c>
      <c r="G82" s="2" t="s">
        <v>305</v>
      </c>
      <c r="H82" s="2" t="s">
        <v>317</v>
      </c>
      <c r="I82" s="2" t="s">
        <v>318</v>
      </c>
      <c r="J82" s="2" t="s">
        <v>317</v>
      </c>
      <c r="K82" s="2" t="s">
        <v>318</v>
      </c>
      <c r="L82" s="2">
        <v>2</v>
      </c>
      <c r="M82" s="2">
        <v>0</v>
      </c>
      <c r="N82" s="2">
        <v>0</v>
      </c>
      <c r="O82" s="2">
        <v>0</v>
      </c>
      <c r="P82" s="2">
        <v>0</v>
      </c>
      <c r="Q82" s="2">
        <v>0</v>
      </c>
      <c r="R82" s="2" t="s">
        <v>36</v>
      </c>
      <c r="S82" s="7">
        <v>18743725.232978784</v>
      </c>
      <c r="T82" s="7">
        <v>20755163</v>
      </c>
      <c r="U82" s="3" t="s">
        <v>87</v>
      </c>
      <c r="V82" s="34"/>
      <c r="W82" s="38"/>
      <c r="X82" s="38"/>
      <c r="Y82" s="34">
        <f t="shared" si="2"/>
        <v>-2011437.7670212165</v>
      </c>
    </row>
    <row r="83" spans="1:27">
      <c r="A83" s="2" t="s">
        <v>26</v>
      </c>
      <c r="B83" s="2" t="s">
        <v>27</v>
      </c>
      <c r="C83" s="2" t="s">
        <v>28</v>
      </c>
      <c r="D83" s="2" t="s">
        <v>82</v>
      </c>
      <c r="E83" s="2" t="s">
        <v>30</v>
      </c>
      <c r="F83" s="2" t="s">
        <v>304</v>
      </c>
      <c r="G83" s="2" t="s">
        <v>305</v>
      </c>
      <c r="H83" s="2" t="s">
        <v>319</v>
      </c>
      <c r="I83" s="2" t="s">
        <v>320</v>
      </c>
      <c r="J83" s="2" t="s">
        <v>319</v>
      </c>
      <c r="K83" s="2" t="s">
        <v>320</v>
      </c>
      <c r="L83" s="2">
        <v>3</v>
      </c>
      <c r="M83" s="2">
        <v>3</v>
      </c>
      <c r="N83" s="2">
        <v>3</v>
      </c>
      <c r="O83" s="2">
        <v>3</v>
      </c>
      <c r="P83" s="2">
        <v>3</v>
      </c>
      <c r="Q83" s="2">
        <v>3</v>
      </c>
      <c r="R83" s="2" t="s">
        <v>36</v>
      </c>
      <c r="S83" s="7">
        <v>37030141.872271203</v>
      </c>
      <c r="T83" s="7">
        <v>35846255.077002399</v>
      </c>
      <c r="U83" s="3" t="s">
        <v>87</v>
      </c>
      <c r="V83" s="34"/>
      <c r="W83" s="38"/>
      <c r="X83" s="38"/>
      <c r="Y83" s="34">
        <f t="shared" si="2"/>
        <v>1183886.7952688038</v>
      </c>
    </row>
    <row r="84" spans="1:27">
      <c r="A84" s="2" t="s">
        <v>26</v>
      </c>
      <c r="B84" s="2" t="s">
        <v>27</v>
      </c>
      <c r="C84" s="2" t="s">
        <v>28</v>
      </c>
      <c r="D84" s="2" t="s">
        <v>82</v>
      </c>
      <c r="E84" s="2" t="s">
        <v>30</v>
      </c>
      <c r="F84" s="2" t="s">
        <v>321</v>
      </c>
      <c r="G84" s="2" t="s">
        <v>322</v>
      </c>
      <c r="H84" s="2" t="s">
        <v>323</v>
      </c>
      <c r="I84" s="2" t="s">
        <v>324</v>
      </c>
      <c r="J84" s="2" t="s">
        <v>323</v>
      </c>
      <c r="K84" s="2" t="s">
        <v>324</v>
      </c>
      <c r="L84" s="2">
        <v>3</v>
      </c>
      <c r="M84" s="2">
        <v>1</v>
      </c>
      <c r="N84" s="2">
        <v>2</v>
      </c>
      <c r="O84" s="2">
        <v>2</v>
      </c>
      <c r="P84" s="2">
        <v>2</v>
      </c>
      <c r="Q84" s="2">
        <v>0</v>
      </c>
      <c r="R84" s="2" t="s">
        <v>36</v>
      </c>
      <c r="S84" s="2">
        <v>0</v>
      </c>
      <c r="T84" s="2">
        <v>4738296249</v>
      </c>
      <c r="U84" s="3" t="s">
        <v>60</v>
      </c>
      <c r="V84" s="34"/>
      <c r="W84" s="38"/>
      <c r="X84" s="38"/>
      <c r="Y84" s="34">
        <f t="shared" si="2"/>
        <v>-4738296249</v>
      </c>
    </row>
    <row r="85" spans="1:27">
      <c r="A85" s="2" t="s">
        <v>26</v>
      </c>
      <c r="B85" s="2" t="s">
        <v>27</v>
      </c>
      <c r="C85" s="2" t="s">
        <v>28</v>
      </c>
      <c r="D85" s="2" t="s">
        <v>82</v>
      </c>
      <c r="E85" s="2" t="s">
        <v>30</v>
      </c>
      <c r="F85" s="2" t="s">
        <v>321</v>
      </c>
      <c r="G85" s="2" t="s">
        <v>322</v>
      </c>
      <c r="H85" s="2" t="s">
        <v>325</v>
      </c>
      <c r="I85" s="2" t="s">
        <v>326</v>
      </c>
      <c r="J85" s="2" t="s">
        <v>325</v>
      </c>
      <c r="K85" s="2" t="s">
        <v>326</v>
      </c>
      <c r="L85" s="2">
        <v>3</v>
      </c>
      <c r="M85" s="2">
        <v>0</v>
      </c>
      <c r="N85" s="2">
        <v>0</v>
      </c>
      <c r="O85" s="2">
        <v>1</v>
      </c>
      <c r="P85" s="2">
        <v>0</v>
      </c>
      <c r="Q85" s="2">
        <v>0</v>
      </c>
      <c r="R85" s="2" t="s">
        <v>36</v>
      </c>
      <c r="S85" s="7">
        <v>34349736</v>
      </c>
      <c r="T85" s="7">
        <v>712949736</v>
      </c>
      <c r="U85" s="3" t="s">
        <v>60</v>
      </c>
      <c r="V85" s="34"/>
      <c r="W85" s="38"/>
      <c r="X85" s="38"/>
      <c r="Y85" s="34">
        <f t="shared" si="2"/>
        <v>-678600000</v>
      </c>
    </row>
    <row r="86" spans="1:27">
      <c r="A86" s="2" t="s">
        <v>40</v>
      </c>
      <c r="B86" s="2" t="s">
        <v>327</v>
      </c>
      <c r="C86" s="2" t="s">
        <v>28</v>
      </c>
      <c r="D86" s="2" t="s">
        <v>82</v>
      </c>
      <c r="E86" s="2" t="s">
        <v>30</v>
      </c>
      <c r="F86" s="2" t="s">
        <v>321</v>
      </c>
      <c r="G86" s="2" t="s">
        <v>322</v>
      </c>
      <c r="H86" s="2" t="s">
        <v>328</v>
      </c>
      <c r="I86" s="2" t="s">
        <v>329</v>
      </c>
      <c r="J86" s="2" t="s">
        <v>330</v>
      </c>
      <c r="K86" s="2" t="s">
        <v>331</v>
      </c>
      <c r="L86" s="2">
        <v>3</v>
      </c>
      <c r="M86" s="2">
        <v>1</v>
      </c>
      <c r="N86" s="2">
        <v>2</v>
      </c>
      <c r="O86" s="2">
        <v>2</v>
      </c>
      <c r="P86" s="2">
        <v>2</v>
      </c>
      <c r="Q86" s="2">
        <v>0</v>
      </c>
      <c r="R86" s="2" t="s">
        <v>36</v>
      </c>
      <c r="S86" s="7">
        <v>748150974</v>
      </c>
      <c r="T86" s="7">
        <v>670250974</v>
      </c>
      <c r="U86" s="3" t="s">
        <v>182</v>
      </c>
      <c r="V86" s="34"/>
      <c r="W86" s="38"/>
      <c r="X86" s="38"/>
      <c r="Y86" s="34">
        <f t="shared" si="2"/>
        <v>77900000</v>
      </c>
    </row>
    <row r="87" spans="1:27">
      <c r="A87" s="2" t="s">
        <v>26</v>
      </c>
      <c r="B87" s="2" t="s">
        <v>27</v>
      </c>
      <c r="C87" s="2" t="s">
        <v>28</v>
      </c>
      <c r="D87" s="2" t="s">
        <v>82</v>
      </c>
      <c r="E87" s="2" t="s">
        <v>30</v>
      </c>
      <c r="F87" s="2" t="s">
        <v>321</v>
      </c>
      <c r="G87" s="2" t="s">
        <v>322</v>
      </c>
      <c r="H87" s="2" t="s">
        <v>332</v>
      </c>
      <c r="I87" s="2" t="s">
        <v>333</v>
      </c>
      <c r="J87" s="2" t="s">
        <v>332</v>
      </c>
      <c r="K87" s="2" t="s">
        <v>333</v>
      </c>
      <c r="L87" s="2">
        <v>1</v>
      </c>
      <c r="M87" s="2">
        <v>0</v>
      </c>
      <c r="N87" s="2">
        <v>0</v>
      </c>
      <c r="O87" s="2">
        <v>0</v>
      </c>
      <c r="P87" s="2">
        <v>0</v>
      </c>
      <c r="Q87" s="2">
        <v>0</v>
      </c>
      <c r="R87" s="2" t="s">
        <v>36</v>
      </c>
      <c r="S87" s="7">
        <v>376749591</v>
      </c>
      <c r="T87" s="7">
        <v>646149591</v>
      </c>
      <c r="U87" s="3" t="s">
        <v>182</v>
      </c>
      <c r="V87" s="34"/>
      <c r="W87" s="38"/>
      <c r="X87" s="38"/>
      <c r="Y87" s="34">
        <f t="shared" si="2"/>
        <v>-269400000</v>
      </c>
    </row>
    <row r="88" spans="1:27">
      <c r="A88" s="2" t="s">
        <v>40</v>
      </c>
      <c r="B88" s="2" t="s">
        <v>327</v>
      </c>
      <c r="C88" s="2" t="s">
        <v>28</v>
      </c>
      <c r="D88" s="2" t="s">
        <v>82</v>
      </c>
      <c r="E88" s="2" t="s">
        <v>30</v>
      </c>
      <c r="F88" s="2" t="s">
        <v>321</v>
      </c>
      <c r="G88" s="2" t="s">
        <v>322</v>
      </c>
      <c r="H88" s="2" t="s">
        <v>334</v>
      </c>
      <c r="I88" s="2" t="s">
        <v>335</v>
      </c>
      <c r="J88" s="2" t="s">
        <v>336</v>
      </c>
      <c r="K88" s="2" t="s">
        <v>337</v>
      </c>
      <c r="L88" s="2">
        <v>3</v>
      </c>
      <c r="M88" s="2">
        <v>3</v>
      </c>
      <c r="N88" s="2">
        <v>0</v>
      </c>
      <c r="O88" s="2">
        <v>0</v>
      </c>
      <c r="P88" s="2">
        <v>2</v>
      </c>
      <c r="Q88" s="2">
        <v>0</v>
      </c>
      <c r="R88" s="2" t="s">
        <v>36</v>
      </c>
      <c r="S88" s="7">
        <v>72000000</v>
      </c>
      <c r="T88" s="7">
        <v>40000000</v>
      </c>
      <c r="U88" s="3" t="s">
        <v>182</v>
      </c>
      <c r="V88" s="34"/>
      <c r="W88" s="38"/>
      <c r="X88" s="38"/>
      <c r="Y88" s="34">
        <f t="shared" si="2"/>
        <v>32000000</v>
      </c>
    </row>
    <row r="89" spans="1:27">
      <c r="A89" s="2" t="s">
        <v>26</v>
      </c>
      <c r="B89" s="2" t="s">
        <v>27</v>
      </c>
      <c r="C89" s="2" t="s">
        <v>28</v>
      </c>
      <c r="D89" s="2" t="s">
        <v>82</v>
      </c>
      <c r="E89" s="2" t="s">
        <v>30</v>
      </c>
      <c r="F89" s="2" t="s">
        <v>321</v>
      </c>
      <c r="G89" s="2" t="s">
        <v>322</v>
      </c>
      <c r="H89" s="2" t="s">
        <v>338</v>
      </c>
      <c r="I89" s="2" t="s">
        <v>339</v>
      </c>
      <c r="J89" s="2" t="s">
        <v>338</v>
      </c>
      <c r="K89" s="2" t="s">
        <v>339</v>
      </c>
      <c r="L89" s="2">
        <v>1</v>
      </c>
      <c r="M89" s="2">
        <v>0</v>
      </c>
      <c r="N89" s="2">
        <v>0</v>
      </c>
      <c r="O89" s="2">
        <v>0</v>
      </c>
      <c r="P89" s="2">
        <v>0</v>
      </c>
      <c r="Q89" s="2">
        <v>0</v>
      </c>
      <c r="R89" s="2" t="s">
        <v>36</v>
      </c>
      <c r="S89" s="7">
        <v>73274265</v>
      </c>
      <c r="T89" s="7">
        <v>117455114</v>
      </c>
      <c r="U89" s="3" t="s">
        <v>182</v>
      </c>
      <c r="V89" s="34"/>
      <c r="W89" s="38"/>
      <c r="X89" s="38"/>
      <c r="Y89" s="34">
        <f t="shared" si="2"/>
        <v>-44180849</v>
      </c>
    </row>
    <row r="90" spans="1:27">
      <c r="A90" s="2" t="s">
        <v>26</v>
      </c>
      <c r="B90" s="2" t="s">
        <v>27</v>
      </c>
      <c r="C90" s="2" t="s">
        <v>28</v>
      </c>
      <c r="D90" s="2" t="s">
        <v>340</v>
      </c>
      <c r="E90" s="2" t="s">
        <v>30</v>
      </c>
      <c r="F90" s="2" t="s">
        <v>341</v>
      </c>
      <c r="G90" s="2" t="s">
        <v>342</v>
      </c>
      <c r="H90" s="2" t="s">
        <v>343</v>
      </c>
      <c r="I90" s="2" t="s">
        <v>344</v>
      </c>
      <c r="J90" s="2" t="s">
        <v>343</v>
      </c>
      <c r="K90" s="2" t="s">
        <v>344</v>
      </c>
      <c r="L90" s="2">
        <v>2</v>
      </c>
      <c r="M90" s="2">
        <v>0</v>
      </c>
      <c r="N90" s="2">
        <v>0</v>
      </c>
      <c r="O90" s="2">
        <v>0</v>
      </c>
      <c r="P90" s="2">
        <v>0</v>
      </c>
      <c r="Q90" s="2">
        <v>0</v>
      </c>
      <c r="R90" s="2" t="s">
        <v>36</v>
      </c>
      <c r="S90" s="7">
        <v>11018240</v>
      </c>
      <c r="T90" s="7">
        <v>9842145</v>
      </c>
      <c r="U90" s="3" t="s">
        <v>78</v>
      </c>
      <c r="V90" s="34"/>
      <c r="W90" s="38"/>
      <c r="X90" s="38"/>
      <c r="Y90" s="34">
        <f t="shared" si="2"/>
        <v>1176095</v>
      </c>
    </row>
    <row r="91" spans="1:27">
      <c r="A91" s="2" t="s">
        <v>26</v>
      </c>
      <c r="B91" s="2" t="s">
        <v>27</v>
      </c>
      <c r="C91" s="2" t="s">
        <v>28</v>
      </c>
      <c r="D91" s="2" t="s">
        <v>340</v>
      </c>
      <c r="E91" s="2" t="s">
        <v>30</v>
      </c>
      <c r="F91" s="2" t="s">
        <v>341</v>
      </c>
      <c r="G91" s="2" t="s">
        <v>342</v>
      </c>
      <c r="H91" s="2" t="s">
        <v>345</v>
      </c>
      <c r="I91" s="2" t="s">
        <v>346</v>
      </c>
      <c r="J91" s="2" t="s">
        <v>345</v>
      </c>
      <c r="K91" s="2" t="s">
        <v>346</v>
      </c>
      <c r="L91" s="2">
        <v>3</v>
      </c>
      <c r="M91" s="2">
        <v>2</v>
      </c>
      <c r="N91" s="2">
        <v>0</v>
      </c>
      <c r="O91" s="2">
        <v>0</v>
      </c>
      <c r="P91" s="2">
        <v>0</v>
      </c>
      <c r="Q91" s="2">
        <v>0</v>
      </c>
      <c r="R91" s="2" t="s">
        <v>36</v>
      </c>
      <c r="S91" s="7">
        <v>234179029</v>
      </c>
      <c r="T91" s="7">
        <v>139732597</v>
      </c>
      <c r="U91" s="3" t="s">
        <v>78</v>
      </c>
      <c r="V91" s="34"/>
      <c r="W91" s="38"/>
      <c r="X91" s="38"/>
      <c r="Y91" s="34">
        <f t="shared" si="2"/>
        <v>94446432</v>
      </c>
    </row>
    <row r="92" spans="1:27">
      <c r="A92" s="2" t="s">
        <v>26</v>
      </c>
      <c r="B92" s="2" t="s">
        <v>27</v>
      </c>
      <c r="C92" s="2" t="s">
        <v>28</v>
      </c>
      <c r="D92" s="2" t="s">
        <v>340</v>
      </c>
      <c r="E92" s="2" t="s">
        <v>30</v>
      </c>
      <c r="F92" s="2" t="s">
        <v>341</v>
      </c>
      <c r="G92" s="2" t="s">
        <v>342</v>
      </c>
      <c r="H92" s="2" t="s">
        <v>347</v>
      </c>
      <c r="I92" s="2" t="s">
        <v>348</v>
      </c>
      <c r="J92" s="2" t="s">
        <v>347</v>
      </c>
      <c r="K92" s="2" t="s">
        <v>348</v>
      </c>
      <c r="L92" s="2">
        <v>2</v>
      </c>
      <c r="M92" s="2">
        <v>0</v>
      </c>
      <c r="N92" s="2">
        <v>0</v>
      </c>
      <c r="O92" s="2">
        <v>0</v>
      </c>
      <c r="P92" s="2">
        <v>0</v>
      </c>
      <c r="Q92" s="2">
        <v>0</v>
      </c>
      <c r="R92" s="2" t="s">
        <v>36</v>
      </c>
      <c r="S92" s="7">
        <v>157517941</v>
      </c>
      <c r="T92" s="7">
        <v>116855696</v>
      </c>
      <c r="U92" s="3" t="s">
        <v>87</v>
      </c>
      <c r="V92" s="34"/>
      <c r="W92" s="38"/>
      <c r="X92" s="38"/>
      <c r="Y92" s="34">
        <f t="shared" si="2"/>
        <v>40662245</v>
      </c>
    </row>
    <row r="93" spans="1:27">
      <c r="A93" s="2"/>
      <c r="B93" s="2"/>
      <c r="C93" s="2"/>
      <c r="D93" s="2" t="s">
        <v>340</v>
      </c>
      <c r="E93" s="2" t="s">
        <v>30</v>
      </c>
      <c r="F93" s="2" t="s">
        <v>341</v>
      </c>
      <c r="G93" s="2" t="s">
        <v>342</v>
      </c>
      <c r="H93" s="2" t="s">
        <v>349</v>
      </c>
      <c r="I93" s="2" t="s">
        <v>350</v>
      </c>
      <c r="J93" s="2" t="s">
        <v>349</v>
      </c>
      <c r="K93" s="2" t="s">
        <v>350</v>
      </c>
      <c r="L93" s="2">
        <v>2</v>
      </c>
      <c r="M93" s="2">
        <v>0</v>
      </c>
      <c r="N93" s="2">
        <v>0</v>
      </c>
      <c r="O93" s="2">
        <v>0</v>
      </c>
      <c r="P93" s="2">
        <v>2</v>
      </c>
      <c r="Q93" s="2">
        <v>0</v>
      </c>
      <c r="R93" s="2" t="s">
        <v>36</v>
      </c>
      <c r="S93" s="7">
        <v>150000000</v>
      </c>
      <c r="T93" s="7">
        <v>0</v>
      </c>
      <c r="U93" s="3" t="s">
        <v>78</v>
      </c>
      <c r="V93" s="34"/>
      <c r="W93" s="38"/>
      <c r="X93" s="38"/>
      <c r="Y93" s="34">
        <f t="shared" si="2"/>
        <v>150000000</v>
      </c>
    </row>
    <row r="94" spans="1:27" ht="28.9">
      <c r="A94" s="2" t="s">
        <v>26</v>
      </c>
      <c r="B94" s="2" t="s">
        <v>27</v>
      </c>
      <c r="C94" s="2" t="s">
        <v>28</v>
      </c>
      <c r="D94" s="2" t="s">
        <v>54</v>
      </c>
      <c r="E94" s="2" t="s">
        <v>30</v>
      </c>
      <c r="F94" s="2" t="s">
        <v>351</v>
      </c>
      <c r="G94" s="2" t="s">
        <v>352</v>
      </c>
      <c r="H94" s="2" t="s">
        <v>353</v>
      </c>
      <c r="I94" s="2" t="s">
        <v>354</v>
      </c>
      <c r="J94" s="2" t="s">
        <v>353</v>
      </c>
      <c r="K94" s="2" t="s">
        <v>354</v>
      </c>
      <c r="L94" s="2">
        <v>3</v>
      </c>
      <c r="M94" s="2">
        <v>2</v>
      </c>
      <c r="N94" s="2">
        <v>0</v>
      </c>
      <c r="O94" s="2">
        <v>0</v>
      </c>
      <c r="P94" s="2">
        <v>0</v>
      </c>
      <c r="Q94" s="2">
        <v>0</v>
      </c>
      <c r="R94" s="2" t="s">
        <v>36</v>
      </c>
      <c r="S94" s="7">
        <v>982577080</v>
      </c>
      <c r="T94" s="7">
        <v>1505800000</v>
      </c>
      <c r="U94" s="3" t="s">
        <v>355</v>
      </c>
      <c r="V94" s="34">
        <v>0</v>
      </c>
      <c r="W94" s="40" t="s">
        <v>356</v>
      </c>
      <c r="X94" s="42" t="s">
        <v>139</v>
      </c>
      <c r="Y94" s="34">
        <f t="shared" si="2"/>
        <v>-523222920</v>
      </c>
      <c r="AA94" s="4"/>
    </row>
    <row r="95" spans="1:27">
      <c r="A95" s="2" t="s">
        <v>26</v>
      </c>
      <c r="B95" s="2" t="s">
        <v>27</v>
      </c>
      <c r="C95" s="2" t="s">
        <v>28</v>
      </c>
      <c r="D95" s="2" t="s">
        <v>54</v>
      </c>
      <c r="E95" s="2" t="s">
        <v>30</v>
      </c>
      <c r="F95" s="2" t="s">
        <v>351</v>
      </c>
      <c r="G95" s="2" t="s">
        <v>352</v>
      </c>
      <c r="H95" s="2" t="s">
        <v>357</v>
      </c>
      <c r="I95" s="2" t="s">
        <v>358</v>
      </c>
      <c r="J95" s="2" t="s">
        <v>357</v>
      </c>
      <c r="K95" s="2" t="s">
        <v>358</v>
      </c>
      <c r="L95" s="2">
        <v>2</v>
      </c>
      <c r="M95" s="2">
        <v>2</v>
      </c>
      <c r="N95" s="2">
        <v>2</v>
      </c>
      <c r="O95" s="2">
        <v>2</v>
      </c>
      <c r="P95" s="2">
        <v>2</v>
      </c>
      <c r="Q95" s="2">
        <v>3</v>
      </c>
      <c r="R95" s="2" t="s">
        <v>36</v>
      </c>
      <c r="S95" s="7">
        <v>523387656</v>
      </c>
      <c r="T95" s="7">
        <v>528212343</v>
      </c>
      <c r="U95" s="3" t="s">
        <v>54</v>
      </c>
      <c r="V95" s="34"/>
      <c r="W95" s="41"/>
      <c r="X95" s="42"/>
      <c r="Y95" s="34">
        <f t="shared" si="2"/>
        <v>-4824687</v>
      </c>
      <c r="AA95" s="4"/>
    </row>
    <row r="96" spans="1:27">
      <c r="A96" s="2" t="s">
        <v>26</v>
      </c>
      <c r="B96" s="2" t="s">
        <v>27</v>
      </c>
      <c r="C96" s="2" t="s">
        <v>28</v>
      </c>
      <c r="D96" s="2" t="s">
        <v>54</v>
      </c>
      <c r="E96" s="2" t="s">
        <v>30</v>
      </c>
      <c r="F96" s="2" t="s">
        <v>351</v>
      </c>
      <c r="G96" s="2" t="s">
        <v>352</v>
      </c>
      <c r="H96" s="2" t="s">
        <v>359</v>
      </c>
      <c r="I96" s="2" t="s">
        <v>360</v>
      </c>
      <c r="J96" s="2" t="s">
        <v>359</v>
      </c>
      <c r="K96" s="2" t="s">
        <v>360</v>
      </c>
      <c r="L96" s="2">
        <v>3</v>
      </c>
      <c r="M96" s="2">
        <v>0</v>
      </c>
      <c r="N96" s="2">
        <v>0</v>
      </c>
      <c r="O96" s="2">
        <v>2</v>
      </c>
      <c r="P96" s="2">
        <v>2</v>
      </c>
      <c r="Q96" s="2">
        <v>0</v>
      </c>
      <c r="R96" s="2" t="s">
        <v>36</v>
      </c>
      <c r="S96" s="7">
        <v>288000000</v>
      </c>
      <c r="T96" s="7">
        <v>288000000</v>
      </c>
      <c r="U96" s="3" t="s">
        <v>361</v>
      </c>
      <c r="V96" s="34"/>
      <c r="W96" s="41"/>
      <c r="X96" s="42"/>
      <c r="Y96" s="34">
        <f t="shared" si="2"/>
        <v>0</v>
      </c>
      <c r="AA96" s="4"/>
    </row>
    <row r="97" spans="1:27">
      <c r="A97" s="2" t="s">
        <v>26</v>
      </c>
      <c r="B97" s="2" t="s">
        <v>27</v>
      </c>
      <c r="C97" s="2" t="s">
        <v>28</v>
      </c>
      <c r="D97" s="2" t="s">
        <v>54</v>
      </c>
      <c r="E97" s="2" t="s">
        <v>30</v>
      </c>
      <c r="F97" s="2" t="s">
        <v>351</v>
      </c>
      <c r="G97" s="2" t="s">
        <v>352</v>
      </c>
      <c r="H97" s="2" t="s">
        <v>362</v>
      </c>
      <c r="I97" s="2" t="s">
        <v>363</v>
      </c>
      <c r="J97" s="2" t="s">
        <v>362</v>
      </c>
      <c r="K97" s="2" t="s">
        <v>363</v>
      </c>
      <c r="L97" s="2">
        <v>2</v>
      </c>
      <c r="M97" s="2">
        <v>0</v>
      </c>
      <c r="N97" s="2">
        <v>0</v>
      </c>
      <c r="O97" s="2">
        <v>3</v>
      </c>
      <c r="P97" s="2">
        <v>2</v>
      </c>
      <c r="Q97" s="2">
        <v>0</v>
      </c>
      <c r="R97" s="2" t="s">
        <v>36</v>
      </c>
      <c r="S97" s="7">
        <v>100000000</v>
      </c>
      <c r="T97" s="7">
        <v>129800000</v>
      </c>
      <c r="U97" s="3" t="s">
        <v>364</v>
      </c>
      <c r="V97" s="34"/>
      <c r="W97" s="41"/>
      <c r="X97" s="42"/>
      <c r="Y97" s="34">
        <f t="shared" si="2"/>
        <v>-29800000</v>
      </c>
      <c r="AA97" s="4"/>
    </row>
    <row r="98" spans="1:27">
      <c r="A98" s="2" t="s">
        <v>26</v>
      </c>
      <c r="B98" s="2" t="s">
        <v>27</v>
      </c>
      <c r="C98" s="2" t="s">
        <v>28</v>
      </c>
      <c r="D98" s="2" t="s">
        <v>54</v>
      </c>
      <c r="E98" s="2" t="s">
        <v>30</v>
      </c>
      <c r="F98" s="2" t="s">
        <v>351</v>
      </c>
      <c r="G98" s="2" t="s">
        <v>352</v>
      </c>
      <c r="H98" s="2" t="s">
        <v>365</v>
      </c>
      <c r="I98" s="2" t="s">
        <v>366</v>
      </c>
      <c r="J98" s="2" t="s">
        <v>365</v>
      </c>
      <c r="K98" s="2" t="s">
        <v>366</v>
      </c>
      <c r="L98" s="2">
        <v>2</v>
      </c>
      <c r="M98" s="2">
        <v>2</v>
      </c>
      <c r="N98" s="2">
        <v>0</v>
      </c>
      <c r="O98" s="2">
        <v>0</v>
      </c>
      <c r="P98" s="2">
        <v>2</v>
      </c>
      <c r="Q98" s="2">
        <v>2</v>
      </c>
      <c r="R98" s="2" t="s">
        <v>36</v>
      </c>
      <c r="S98" s="7">
        <v>206000000</v>
      </c>
      <c r="T98" s="7">
        <v>730319812</v>
      </c>
      <c r="U98" s="3" t="s">
        <v>367</v>
      </c>
      <c r="V98" s="34"/>
      <c r="W98" s="41"/>
      <c r="X98" s="42"/>
      <c r="Y98" s="34">
        <f t="shared" si="2"/>
        <v>-524319812</v>
      </c>
      <c r="AA98" s="4"/>
    </row>
    <row r="99" spans="1:27">
      <c r="A99" s="2" t="s">
        <v>26</v>
      </c>
      <c r="B99" s="2" t="s">
        <v>27</v>
      </c>
      <c r="C99" s="2" t="s">
        <v>28</v>
      </c>
      <c r="D99" s="2" t="s">
        <v>54</v>
      </c>
      <c r="E99" s="2" t="s">
        <v>30</v>
      </c>
      <c r="F99" s="2" t="s">
        <v>351</v>
      </c>
      <c r="G99" s="2" t="s">
        <v>352</v>
      </c>
      <c r="H99" s="2" t="s">
        <v>368</v>
      </c>
      <c r="I99" s="2" t="s">
        <v>369</v>
      </c>
      <c r="J99" s="2" t="s">
        <v>368</v>
      </c>
      <c r="K99" s="2" t="s">
        <v>369</v>
      </c>
      <c r="L99" s="2">
        <v>3</v>
      </c>
      <c r="M99" s="2">
        <v>0</v>
      </c>
      <c r="N99" s="2">
        <v>0</v>
      </c>
      <c r="O99" s="2">
        <v>0</v>
      </c>
      <c r="P99" s="2">
        <v>3</v>
      </c>
      <c r="Q99" s="2">
        <v>0</v>
      </c>
      <c r="R99" s="2" t="s">
        <v>36</v>
      </c>
      <c r="S99" s="7">
        <v>394740000</v>
      </c>
      <c r="T99" s="7">
        <v>1363845000</v>
      </c>
      <c r="U99" s="3" t="s">
        <v>370</v>
      </c>
      <c r="V99" s="34"/>
      <c r="W99" s="41"/>
      <c r="X99" s="42"/>
      <c r="Y99" s="34">
        <f t="shared" si="2"/>
        <v>-969105000</v>
      </c>
      <c r="AA99" s="4"/>
    </row>
    <row r="100" spans="1:27">
      <c r="A100" s="2" t="s">
        <v>26</v>
      </c>
      <c r="B100" s="2" t="s">
        <v>27</v>
      </c>
      <c r="C100" s="2" t="s">
        <v>28</v>
      </c>
      <c r="D100" s="2" t="s">
        <v>54</v>
      </c>
      <c r="E100" s="2" t="s">
        <v>30</v>
      </c>
      <c r="F100" s="2" t="s">
        <v>351</v>
      </c>
      <c r="G100" s="2" t="s">
        <v>352</v>
      </c>
      <c r="H100" s="2" t="s">
        <v>371</v>
      </c>
      <c r="I100" s="2" t="s">
        <v>372</v>
      </c>
      <c r="J100" s="2" t="s">
        <v>371</v>
      </c>
      <c r="K100" s="2" t="s">
        <v>372</v>
      </c>
      <c r="L100" s="2">
        <v>3</v>
      </c>
      <c r="M100" s="2">
        <v>0</v>
      </c>
      <c r="N100" s="2">
        <v>0</v>
      </c>
      <c r="O100" s="2">
        <v>0</v>
      </c>
      <c r="P100" s="2">
        <v>2</v>
      </c>
      <c r="Q100" s="2">
        <v>0</v>
      </c>
      <c r="R100" s="2" t="s">
        <v>36</v>
      </c>
      <c r="S100" s="7">
        <v>801594780</v>
      </c>
      <c r="T100" s="7">
        <v>1008294779</v>
      </c>
      <c r="U100" s="8" t="s">
        <v>373</v>
      </c>
      <c r="V100" s="34"/>
      <c r="W100" s="41"/>
      <c r="X100" s="42"/>
      <c r="Y100" s="34">
        <f t="shared" si="2"/>
        <v>-206699999</v>
      </c>
      <c r="AA100" s="4"/>
    </row>
    <row r="101" spans="1:27">
      <c r="A101" s="2" t="s">
        <v>26</v>
      </c>
      <c r="B101" s="2" t="s">
        <v>27</v>
      </c>
      <c r="C101" s="2" t="s">
        <v>28</v>
      </c>
      <c r="D101" s="2" t="s">
        <v>54</v>
      </c>
      <c r="E101" s="2" t="s">
        <v>30</v>
      </c>
      <c r="F101" s="2" t="s">
        <v>351</v>
      </c>
      <c r="G101" s="2" t="s">
        <v>352</v>
      </c>
      <c r="H101" s="2" t="s">
        <v>374</v>
      </c>
      <c r="I101" s="2" t="s">
        <v>375</v>
      </c>
      <c r="J101" s="2" t="s">
        <v>374</v>
      </c>
      <c r="K101" s="2" t="s">
        <v>375</v>
      </c>
      <c r="L101" s="2">
        <v>3</v>
      </c>
      <c r="M101" s="2">
        <v>3</v>
      </c>
      <c r="N101" s="2">
        <v>0</v>
      </c>
      <c r="O101" s="2">
        <v>0</v>
      </c>
      <c r="P101" s="2">
        <v>0</v>
      </c>
      <c r="Q101" s="2">
        <v>0</v>
      </c>
      <c r="R101" s="2" t="s">
        <v>36</v>
      </c>
      <c r="S101" s="7">
        <v>183300000</v>
      </c>
      <c r="T101" s="7">
        <v>47450000</v>
      </c>
      <c r="U101" s="3" t="s">
        <v>376</v>
      </c>
      <c r="V101" s="34"/>
      <c r="W101" s="41"/>
      <c r="X101" s="42"/>
      <c r="Y101" s="34">
        <f t="shared" si="2"/>
        <v>135850000</v>
      </c>
      <c r="AA101" s="4"/>
    </row>
    <row r="102" spans="1:27" ht="26.45" customHeight="1">
      <c r="A102" s="2"/>
      <c r="B102" s="2"/>
      <c r="C102" s="2"/>
      <c r="D102" s="2" t="s">
        <v>82</v>
      </c>
      <c r="E102" s="2" t="s">
        <v>30</v>
      </c>
      <c r="F102" s="2" t="s">
        <v>377</v>
      </c>
      <c r="G102" s="2" t="s">
        <v>378</v>
      </c>
      <c r="H102" s="2" t="s">
        <v>379</v>
      </c>
      <c r="I102" s="2" t="s">
        <v>380</v>
      </c>
      <c r="J102" s="2" t="s">
        <v>379</v>
      </c>
      <c r="K102" s="2" t="s">
        <v>380</v>
      </c>
      <c r="L102" s="2">
        <v>2</v>
      </c>
      <c r="M102" s="2">
        <v>2</v>
      </c>
      <c r="N102" s="2">
        <v>2</v>
      </c>
      <c r="O102" s="2">
        <v>2</v>
      </c>
      <c r="P102" s="2">
        <v>2</v>
      </c>
      <c r="Q102" s="2">
        <v>2</v>
      </c>
      <c r="R102" s="2" t="s">
        <v>36</v>
      </c>
      <c r="S102" s="7">
        <v>126250000</v>
      </c>
      <c r="T102" s="7">
        <v>0</v>
      </c>
      <c r="U102" s="3" t="s">
        <v>78</v>
      </c>
      <c r="V102" s="34">
        <f>125000000/SUM($S$102:$S$104)*S102 -2200000 +2200000</f>
        <v>42083333.333333328</v>
      </c>
      <c r="W102" s="46" t="s">
        <v>381</v>
      </c>
      <c r="X102" s="47" t="s">
        <v>382</v>
      </c>
      <c r="Y102" s="34">
        <f t="shared" si="2"/>
        <v>168333333.33333331</v>
      </c>
    </row>
    <row r="103" spans="1:27">
      <c r="A103" s="2"/>
      <c r="B103" s="2"/>
      <c r="C103" s="2"/>
      <c r="D103" s="2" t="s">
        <v>82</v>
      </c>
      <c r="E103" s="2" t="s">
        <v>30</v>
      </c>
      <c r="F103" s="2" t="s">
        <v>377</v>
      </c>
      <c r="G103" s="2" t="s">
        <v>378</v>
      </c>
      <c r="H103" s="2" t="s">
        <v>383</v>
      </c>
      <c r="I103" s="2" t="s">
        <v>384</v>
      </c>
      <c r="J103" s="2" t="s">
        <v>383</v>
      </c>
      <c r="K103" s="2" t="s">
        <v>384</v>
      </c>
      <c r="L103" s="2">
        <v>2</v>
      </c>
      <c r="M103" s="2">
        <v>2</v>
      </c>
      <c r="N103" s="2">
        <v>2</v>
      </c>
      <c r="O103" s="2">
        <v>2</v>
      </c>
      <c r="P103" s="2">
        <v>2</v>
      </c>
      <c r="Q103" s="2">
        <v>2</v>
      </c>
      <c r="R103" s="2" t="s">
        <v>36</v>
      </c>
      <c r="S103" s="7">
        <v>131250000</v>
      </c>
      <c r="T103" s="7">
        <v>0</v>
      </c>
      <c r="U103" s="3" t="s">
        <v>98</v>
      </c>
      <c r="V103" s="34">
        <f>125000000/SUM($S$102:$S$104)*S103 -15000000 +15000000</f>
        <v>43750000</v>
      </c>
      <c r="W103" s="46"/>
      <c r="X103" s="47"/>
      <c r="Y103" s="34">
        <f t="shared" si="2"/>
        <v>175000000</v>
      </c>
    </row>
    <row r="104" spans="1:27" ht="35.450000000000003" customHeight="1">
      <c r="A104" s="2"/>
      <c r="B104" s="2"/>
      <c r="C104" s="2"/>
      <c r="D104" s="2" t="s">
        <v>82</v>
      </c>
      <c r="E104" s="2" t="s">
        <v>30</v>
      </c>
      <c r="F104" s="2" t="s">
        <v>377</v>
      </c>
      <c r="G104" s="2" t="s">
        <v>378</v>
      </c>
      <c r="H104" s="2" t="s">
        <v>385</v>
      </c>
      <c r="I104" s="2" t="s">
        <v>386</v>
      </c>
      <c r="J104" s="2" t="s">
        <v>385</v>
      </c>
      <c r="K104" s="2" t="s">
        <v>386</v>
      </c>
      <c r="L104" s="2">
        <v>2</v>
      </c>
      <c r="M104" s="2">
        <v>2</v>
      </c>
      <c r="N104" s="2">
        <v>2</v>
      </c>
      <c r="O104" s="2">
        <v>2</v>
      </c>
      <c r="P104" s="2">
        <v>2</v>
      </c>
      <c r="Q104" s="2">
        <v>2</v>
      </c>
      <c r="R104" s="2" t="s">
        <v>36</v>
      </c>
      <c r="S104" s="7">
        <v>117500000</v>
      </c>
      <c r="T104" s="7">
        <v>0</v>
      </c>
      <c r="U104" s="3" t="s">
        <v>81</v>
      </c>
      <c r="V104" s="34">
        <f>125000000/SUM($S$102:$S$104)*S104-30000000+30000000</f>
        <v>39166666.666666664</v>
      </c>
      <c r="W104" s="46"/>
      <c r="X104" s="47"/>
      <c r="Y104" s="34">
        <f t="shared" si="2"/>
        <v>156666666.66666666</v>
      </c>
    </row>
    <row r="105" spans="1:27">
      <c r="A105" s="2" t="s">
        <v>26</v>
      </c>
      <c r="B105" s="2" t="s">
        <v>27</v>
      </c>
      <c r="C105" s="2" t="s">
        <v>28</v>
      </c>
      <c r="D105" s="2" t="s">
        <v>387</v>
      </c>
      <c r="E105" s="2" t="s">
        <v>30</v>
      </c>
      <c r="F105" s="2" t="s">
        <v>388</v>
      </c>
      <c r="G105" s="2" t="s">
        <v>389</v>
      </c>
      <c r="H105" s="2" t="s">
        <v>390</v>
      </c>
      <c r="I105" s="2" t="s">
        <v>391</v>
      </c>
      <c r="J105" s="2" t="s">
        <v>390</v>
      </c>
      <c r="K105" s="2" t="s">
        <v>392</v>
      </c>
      <c r="L105" s="2">
        <v>2</v>
      </c>
      <c r="M105" s="2">
        <v>2</v>
      </c>
      <c r="N105" s="2">
        <v>2</v>
      </c>
      <c r="O105" s="2">
        <v>2</v>
      </c>
      <c r="P105" s="2">
        <v>2</v>
      </c>
      <c r="Q105" s="2">
        <v>2</v>
      </c>
      <c r="R105" s="2" t="s">
        <v>36</v>
      </c>
      <c r="S105" s="7">
        <v>6750000</v>
      </c>
      <c r="T105" s="7">
        <v>11250000</v>
      </c>
      <c r="U105" s="3" t="s">
        <v>57</v>
      </c>
      <c r="V105" s="34"/>
      <c r="W105" s="38"/>
      <c r="X105" s="38"/>
      <c r="Y105" s="34">
        <f t="shared" si="2"/>
        <v>-4500000</v>
      </c>
    </row>
    <row r="106" spans="1:27">
      <c r="A106" s="2" t="s">
        <v>26</v>
      </c>
      <c r="B106" s="2" t="s">
        <v>27</v>
      </c>
      <c r="C106" s="2" t="s">
        <v>28</v>
      </c>
      <c r="D106" s="2" t="s">
        <v>387</v>
      </c>
      <c r="E106" s="2" t="s">
        <v>30</v>
      </c>
      <c r="F106" s="2" t="s">
        <v>393</v>
      </c>
      <c r="G106" s="2" t="s">
        <v>394</v>
      </c>
      <c r="H106" s="2" t="s">
        <v>395</v>
      </c>
      <c r="I106" s="2" t="s">
        <v>112</v>
      </c>
      <c r="J106" s="2" t="s">
        <v>395</v>
      </c>
      <c r="K106" s="2" t="s">
        <v>396</v>
      </c>
      <c r="L106" s="2">
        <v>3</v>
      </c>
      <c r="M106" s="2">
        <v>3</v>
      </c>
      <c r="N106" s="2">
        <v>3</v>
      </c>
      <c r="O106" s="2">
        <v>3</v>
      </c>
      <c r="P106" s="2">
        <v>3</v>
      </c>
      <c r="Q106" s="2">
        <v>3</v>
      </c>
      <c r="R106" s="2" t="s">
        <v>36</v>
      </c>
      <c r="S106" s="7">
        <v>10020000</v>
      </c>
      <c r="T106" s="7">
        <v>155000000</v>
      </c>
      <c r="U106" s="3" t="s">
        <v>57</v>
      </c>
      <c r="V106" s="34"/>
      <c r="W106" s="38"/>
      <c r="X106" s="38"/>
      <c r="Y106" s="34">
        <f t="shared" si="2"/>
        <v>-144980000</v>
      </c>
    </row>
    <row r="107" spans="1:27">
      <c r="A107" s="2" t="s">
        <v>26</v>
      </c>
      <c r="B107" s="2" t="s">
        <v>27</v>
      </c>
      <c r="C107" s="2" t="s">
        <v>28</v>
      </c>
      <c r="D107" s="2" t="s">
        <v>387</v>
      </c>
      <c r="E107" s="2" t="s">
        <v>30</v>
      </c>
      <c r="F107" s="2" t="s">
        <v>393</v>
      </c>
      <c r="G107" s="2" t="s">
        <v>394</v>
      </c>
      <c r="H107" s="2" t="s">
        <v>395</v>
      </c>
      <c r="I107" s="2" t="s">
        <v>112</v>
      </c>
      <c r="J107" s="2" t="s">
        <v>395</v>
      </c>
      <c r="K107" s="2" t="s">
        <v>397</v>
      </c>
      <c r="L107" s="2">
        <v>3</v>
      </c>
      <c r="M107" s="2">
        <v>1</v>
      </c>
      <c r="N107" s="2">
        <v>0</v>
      </c>
      <c r="O107" s="2">
        <v>0</v>
      </c>
      <c r="P107" s="2">
        <v>0</v>
      </c>
      <c r="Q107" s="2">
        <v>0</v>
      </c>
      <c r="R107" s="2" t="s">
        <v>36</v>
      </c>
      <c r="S107" s="7">
        <v>5440000</v>
      </c>
      <c r="T107" s="7">
        <v>84000000</v>
      </c>
      <c r="U107" s="3" t="s">
        <v>57</v>
      </c>
      <c r="V107" s="34"/>
      <c r="W107" s="38"/>
      <c r="X107" s="38"/>
      <c r="Y107" s="34">
        <f t="shared" si="2"/>
        <v>-78560000</v>
      </c>
    </row>
    <row r="108" spans="1:27">
      <c r="A108" s="2" t="s">
        <v>26</v>
      </c>
      <c r="B108" s="2" t="s">
        <v>27</v>
      </c>
      <c r="C108" s="2" t="s">
        <v>28</v>
      </c>
      <c r="D108" s="2" t="s">
        <v>387</v>
      </c>
      <c r="E108" s="2" t="s">
        <v>30</v>
      </c>
      <c r="F108" s="2" t="s">
        <v>398</v>
      </c>
      <c r="G108" s="2" t="s">
        <v>399</v>
      </c>
      <c r="H108" s="2" t="s">
        <v>400</v>
      </c>
      <c r="I108" s="2" t="s">
        <v>401</v>
      </c>
      <c r="J108" s="2" t="s">
        <v>400</v>
      </c>
      <c r="K108" s="2" t="s">
        <v>402</v>
      </c>
      <c r="L108" s="2">
        <v>3</v>
      </c>
      <c r="M108" s="2">
        <v>3</v>
      </c>
      <c r="N108" s="2">
        <v>3</v>
      </c>
      <c r="O108" s="2">
        <v>3</v>
      </c>
      <c r="P108" s="2">
        <v>3</v>
      </c>
      <c r="Q108" s="2">
        <v>3</v>
      </c>
      <c r="R108" s="2" t="s">
        <v>36</v>
      </c>
      <c r="S108" s="7">
        <v>0</v>
      </c>
      <c r="T108" s="7">
        <v>0</v>
      </c>
      <c r="U108" s="3" t="s">
        <v>57</v>
      </c>
      <c r="V108" s="34"/>
      <c r="W108" s="38"/>
      <c r="X108" s="38"/>
      <c r="Y108" s="34">
        <f t="shared" si="2"/>
        <v>0</v>
      </c>
    </row>
    <row r="109" spans="1:27">
      <c r="A109" s="2"/>
      <c r="B109" s="2"/>
      <c r="C109" s="2"/>
      <c r="D109" s="2" t="s">
        <v>387</v>
      </c>
      <c r="E109" s="2" t="s">
        <v>30</v>
      </c>
      <c r="F109" s="2" t="s">
        <v>403</v>
      </c>
      <c r="G109" s="2" t="s">
        <v>404</v>
      </c>
      <c r="H109" s="2" t="s">
        <v>405</v>
      </c>
      <c r="I109" s="2" t="s">
        <v>112</v>
      </c>
      <c r="J109" s="2" t="s">
        <v>405</v>
      </c>
      <c r="K109" s="2" t="s">
        <v>406</v>
      </c>
      <c r="L109" s="2">
        <v>3</v>
      </c>
      <c r="M109" s="2">
        <v>1</v>
      </c>
      <c r="N109" s="2">
        <v>0</v>
      </c>
      <c r="O109" s="2">
        <v>0</v>
      </c>
      <c r="P109" s="2">
        <v>3</v>
      </c>
      <c r="Q109" s="2">
        <v>0</v>
      </c>
      <c r="R109" s="2" t="s">
        <v>36</v>
      </c>
      <c r="S109" s="7">
        <v>10722285.462490359</v>
      </c>
      <c r="T109" s="7">
        <v>0</v>
      </c>
      <c r="U109" s="3" t="s">
        <v>57</v>
      </c>
      <c r="V109" s="34"/>
      <c r="W109" s="38"/>
      <c r="X109" s="38"/>
      <c r="Y109" s="34">
        <f t="shared" si="2"/>
        <v>10722285.462490359</v>
      </c>
    </row>
    <row r="110" spans="1:27">
      <c r="A110" s="2"/>
      <c r="B110" s="2"/>
      <c r="C110" s="2"/>
      <c r="D110" s="2" t="s">
        <v>387</v>
      </c>
      <c r="E110" s="2" t="s">
        <v>30</v>
      </c>
      <c r="F110" s="2" t="s">
        <v>403</v>
      </c>
      <c r="G110" s="2" t="s">
        <v>404</v>
      </c>
      <c r="H110" s="2" t="s">
        <v>407</v>
      </c>
      <c r="I110" s="2" t="s">
        <v>112</v>
      </c>
      <c r="J110" s="2" t="s">
        <v>407</v>
      </c>
      <c r="K110" s="2" t="s">
        <v>408</v>
      </c>
      <c r="L110" s="2">
        <v>3</v>
      </c>
      <c r="M110" s="2">
        <v>0</v>
      </c>
      <c r="N110" s="2">
        <v>0</v>
      </c>
      <c r="O110" s="2">
        <v>2</v>
      </c>
      <c r="P110" s="2">
        <v>1</v>
      </c>
      <c r="Q110" s="2">
        <v>0</v>
      </c>
      <c r="R110" s="2" t="s">
        <v>36</v>
      </c>
      <c r="S110" s="7">
        <v>20000000</v>
      </c>
      <c r="T110" s="7">
        <v>0</v>
      </c>
      <c r="U110" s="3" t="s">
        <v>57</v>
      </c>
      <c r="V110" s="34"/>
      <c r="W110" s="38"/>
      <c r="X110" s="38"/>
      <c r="Y110" s="34">
        <f t="shared" si="2"/>
        <v>20000000</v>
      </c>
    </row>
    <row r="111" spans="1:27">
      <c r="A111" s="2"/>
      <c r="B111" s="2"/>
      <c r="C111" s="2"/>
      <c r="D111" s="2" t="s">
        <v>387</v>
      </c>
      <c r="E111" s="2" t="s">
        <v>30</v>
      </c>
      <c r="F111" s="2" t="s">
        <v>403</v>
      </c>
      <c r="G111" s="2" t="s">
        <v>404</v>
      </c>
      <c r="H111" s="2" t="s">
        <v>407</v>
      </c>
      <c r="I111" s="2" t="s">
        <v>112</v>
      </c>
      <c r="J111" s="2" t="s">
        <v>407</v>
      </c>
      <c r="K111" s="2" t="s">
        <v>409</v>
      </c>
      <c r="L111" s="2">
        <v>2</v>
      </c>
      <c r="M111" s="2">
        <v>3</v>
      </c>
      <c r="N111" s="2">
        <v>3</v>
      </c>
      <c r="O111" s="2">
        <v>3</v>
      </c>
      <c r="P111" s="2">
        <v>3</v>
      </c>
      <c r="Q111" s="2">
        <v>0</v>
      </c>
      <c r="R111" s="2" t="s">
        <v>36</v>
      </c>
      <c r="S111" s="7">
        <v>9838404.4886006713</v>
      </c>
      <c r="T111" s="7">
        <v>0</v>
      </c>
      <c r="U111" s="3" t="s">
        <v>57</v>
      </c>
      <c r="V111" s="34"/>
      <c r="W111" s="38"/>
      <c r="X111" s="38"/>
      <c r="Y111" s="34">
        <f t="shared" si="2"/>
        <v>9838404.4886006713</v>
      </c>
    </row>
    <row r="112" spans="1:27">
      <c r="A112" s="2"/>
      <c r="B112" s="2"/>
      <c r="C112" s="2"/>
      <c r="D112" s="2" t="s">
        <v>387</v>
      </c>
      <c r="E112" s="2" t="s">
        <v>30</v>
      </c>
      <c r="F112" s="2" t="s">
        <v>403</v>
      </c>
      <c r="G112" s="2" t="s">
        <v>404</v>
      </c>
      <c r="H112" s="2" t="s">
        <v>407</v>
      </c>
      <c r="I112" s="2" t="s">
        <v>112</v>
      </c>
      <c r="J112" s="2" t="s">
        <v>407</v>
      </c>
      <c r="K112" s="2" t="s">
        <v>410</v>
      </c>
      <c r="L112" s="2">
        <v>3</v>
      </c>
      <c r="M112" s="2">
        <v>1</v>
      </c>
      <c r="N112" s="2">
        <v>0</v>
      </c>
      <c r="O112" s="2">
        <v>0</v>
      </c>
      <c r="P112" s="2">
        <v>3</v>
      </c>
      <c r="Q112" s="2">
        <v>0</v>
      </c>
      <c r="R112" s="2" t="s">
        <v>36</v>
      </c>
      <c r="S112" s="7">
        <v>4288914.1849961439</v>
      </c>
      <c r="T112" s="7">
        <v>0</v>
      </c>
      <c r="U112" s="3" t="s">
        <v>57</v>
      </c>
      <c r="V112" s="34"/>
      <c r="W112" s="38"/>
      <c r="X112" s="38"/>
      <c r="Y112" s="34">
        <f t="shared" si="2"/>
        <v>4288914.1849961439</v>
      </c>
    </row>
    <row r="113" spans="1:25">
      <c r="A113" s="2"/>
      <c r="B113" s="2"/>
      <c r="C113" s="2"/>
      <c r="D113" s="2" t="s">
        <v>387</v>
      </c>
      <c r="E113" s="2" t="s">
        <v>30</v>
      </c>
      <c r="F113" s="2" t="s">
        <v>403</v>
      </c>
      <c r="G113" s="2" t="s">
        <v>404</v>
      </c>
      <c r="H113" s="2" t="s">
        <v>411</v>
      </c>
      <c r="I113" s="2" t="s">
        <v>112</v>
      </c>
      <c r="J113" s="2" t="s">
        <v>411</v>
      </c>
      <c r="K113" s="2" t="s">
        <v>412</v>
      </c>
      <c r="L113" s="2">
        <v>3</v>
      </c>
      <c r="M113" s="2">
        <v>0</v>
      </c>
      <c r="N113" s="2">
        <v>0</v>
      </c>
      <c r="O113" s="2">
        <v>2</v>
      </c>
      <c r="P113" s="2">
        <v>1</v>
      </c>
      <c r="Q113" s="2">
        <v>0</v>
      </c>
      <c r="R113" s="2" t="s">
        <v>36</v>
      </c>
      <c r="S113" s="7">
        <v>70000000</v>
      </c>
      <c r="T113" s="7">
        <v>0</v>
      </c>
      <c r="U113" s="3" t="s">
        <v>57</v>
      </c>
      <c r="V113" s="34"/>
      <c r="W113" s="38"/>
      <c r="X113" s="38"/>
      <c r="Y113" s="34">
        <f t="shared" si="2"/>
        <v>70000000</v>
      </c>
    </row>
    <row r="114" spans="1:25">
      <c r="A114" s="2"/>
      <c r="B114" s="2"/>
      <c r="C114" s="2"/>
      <c r="D114" s="2" t="s">
        <v>387</v>
      </c>
      <c r="E114" s="2" t="s">
        <v>30</v>
      </c>
      <c r="F114" s="2" t="s">
        <v>403</v>
      </c>
      <c r="G114" s="2" t="s">
        <v>404</v>
      </c>
      <c r="H114" s="2" t="s">
        <v>411</v>
      </c>
      <c r="I114" s="2" t="s">
        <v>112</v>
      </c>
      <c r="J114" s="2" t="s">
        <v>411</v>
      </c>
      <c r="K114" s="2" t="s">
        <v>413</v>
      </c>
      <c r="L114" s="2">
        <v>2</v>
      </c>
      <c r="M114" s="2">
        <v>3</v>
      </c>
      <c r="N114" s="2">
        <v>3</v>
      </c>
      <c r="O114" s="2">
        <v>3</v>
      </c>
      <c r="P114" s="2">
        <v>3</v>
      </c>
      <c r="Q114" s="2">
        <v>0</v>
      </c>
      <c r="R114" s="2" t="s">
        <v>36</v>
      </c>
      <c r="S114" s="7">
        <v>57390692.850170583</v>
      </c>
      <c r="T114" s="7">
        <v>0</v>
      </c>
      <c r="U114" s="3" t="s">
        <v>57</v>
      </c>
      <c r="V114" s="34"/>
      <c r="W114" s="38"/>
      <c r="X114" s="38"/>
      <c r="Y114" s="34">
        <f t="shared" si="2"/>
        <v>57390692.850170583</v>
      </c>
    </row>
    <row r="115" spans="1:25">
      <c r="A115" s="2"/>
      <c r="B115" s="2"/>
      <c r="C115" s="2"/>
      <c r="D115" s="2" t="s">
        <v>387</v>
      </c>
      <c r="E115" s="2" t="s">
        <v>30</v>
      </c>
      <c r="F115" s="2" t="s">
        <v>403</v>
      </c>
      <c r="G115" s="2" t="s">
        <v>404</v>
      </c>
      <c r="H115" s="2" t="s">
        <v>411</v>
      </c>
      <c r="I115" s="2" t="s">
        <v>112</v>
      </c>
      <c r="J115" s="2" t="s">
        <v>411</v>
      </c>
      <c r="K115" s="2" t="s">
        <v>414</v>
      </c>
      <c r="L115" s="2">
        <v>2</v>
      </c>
      <c r="M115" s="2">
        <v>3</v>
      </c>
      <c r="N115" s="2">
        <v>2</v>
      </c>
      <c r="O115" s="2">
        <v>2</v>
      </c>
      <c r="P115" s="2">
        <v>2</v>
      </c>
      <c r="Q115" s="2">
        <v>3</v>
      </c>
      <c r="R115" s="2" t="s">
        <v>36</v>
      </c>
      <c r="S115" s="7">
        <v>52471910.112359554</v>
      </c>
      <c r="T115" s="7">
        <v>0</v>
      </c>
      <c r="U115" s="3" t="s">
        <v>57</v>
      </c>
      <c r="V115" s="34"/>
      <c r="W115" s="38"/>
      <c r="X115" s="38"/>
      <c r="Y115" s="34">
        <f t="shared" si="2"/>
        <v>52471910.112359554</v>
      </c>
    </row>
    <row r="116" spans="1:25">
      <c r="A116" s="2"/>
      <c r="B116" s="2"/>
      <c r="C116" s="2"/>
      <c r="D116" s="2" t="s">
        <v>387</v>
      </c>
      <c r="E116" s="2" t="s">
        <v>30</v>
      </c>
      <c r="F116" s="2" t="s">
        <v>403</v>
      </c>
      <c r="G116" s="2" t="s">
        <v>404</v>
      </c>
      <c r="H116" s="2" t="s">
        <v>411</v>
      </c>
      <c r="I116" s="2" t="s">
        <v>112</v>
      </c>
      <c r="J116" s="2" t="s">
        <v>411</v>
      </c>
      <c r="K116" s="2" t="s">
        <v>415</v>
      </c>
      <c r="L116" s="2">
        <v>3</v>
      </c>
      <c r="M116" s="2">
        <v>1</v>
      </c>
      <c r="N116" s="2">
        <v>0</v>
      </c>
      <c r="O116" s="2">
        <v>0</v>
      </c>
      <c r="P116" s="2">
        <v>3</v>
      </c>
      <c r="Q116" s="2">
        <v>0</v>
      </c>
      <c r="R116" s="2" t="s">
        <v>36</v>
      </c>
      <c r="S116" s="7">
        <v>1608342.8193735541</v>
      </c>
      <c r="T116" s="7">
        <v>0</v>
      </c>
      <c r="U116" s="3" t="s">
        <v>57</v>
      </c>
      <c r="V116" s="34"/>
      <c r="W116" s="38"/>
      <c r="X116" s="38"/>
      <c r="Y116" s="34">
        <f t="shared" si="2"/>
        <v>1608342.8193735541</v>
      </c>
    </row>
    <row r="117" spans="1:25">
      <c r="A117" s="2"/>
      <c r="B117" s="2"/>
      <c r="C117" s="2"/>
      <c r="D117" s="2" t="s">
        <v>387</v>
      </c>
      <c r="E117" s="2" t="s">
        <v>30</v>
      </c>
      <c r="F117" s="2" t="s">
        <v>403</v>
      </c>
      <c r="G117" s="2" t="s">
        <v>404</v>
      </c>
      <c r="H117" s="2" t="s">
        <v>416</v>
      </c>
      <c r="I117" s="2" t="s">
        <v>112</v>
      </c>
      <c r="J117" s="2" t="s">
        <v>416</v>
      </c>
      <c r="K117" s="2" t="s">
        <v>417</v>
      </c>
      <c r="L117" s="2">
        <v>3</v>
      </c>
      <c r="M117" s="2">
        <v>0</v>
      </c>
      <c r="N117" s="2">
        <v>0</v>
      </c>
      <c r="O117" s="2">
        <v>2</v>
      </c>
      <c r="P117" s="2">
        <v>1</v>
      </c>
      <c r="Q117" s="2">
        <v>0</v>
      </c>
      <c r="R117" s="2" t="s">
        <v>36</v>
      </c>
      <c r="S117" s="7">
        <v>80000000</v>
      </c>
      <c r="T117" s="7">
        <v>0</v>
      </c>
      <c r="U117" s="3" t="s">
        <v>57</v>
      </c>
      <c r="V117" s="34"/>
      <c r="W117" s="38"/>
      <c r="X117" s="38"/>
      <c r="Y117" s="34">
        <f t="shared" si="2"/>
        <v>80000000</v>
      </c>
    </row>
    <row r="118" spans="1:25">
      <c r="A118" s="2"/>
      <c r="B118" s="2"/>
      <c r="C118" s="2"/>
      <c r="D118" s="2" t="s">
        <v>387</v>
      </c>
      <c r="E118" s="2" t="s">
        <v>30</v>
      </c>
      <c r="F118" s="2" t="s">
        <v>403</v>
      </c>
      <c r="G118" s="2" t="s">
        <v>404</v>
      </c>
      <c r="H118" s="2" t="s">
        <v>416</v>
      </c>
      <c r="I118" s="2" t="s">
        <v>112</v>
      </c>
      <c r="J118" s="2" t="s">
        <v>416</v>
      </c>
      <c r="K118" s="2" t="s">
        <v>418</v>
      </c>
      <c r="L118" s="2">
        <v>2</v>
      </c>
      <c r="M118" s="2">
        <v>3</v>
      </c>
      <c r="N118" s="2">
        <v>3</v>
      </c>
      <c r="O118" s="2">
        <v>3</v>
      </c>
      <c r="P118" s="2">
        <v>3</v>
      </c>
      <c r="Q118" s="2">
        <v>0</v>
      </c>
      <c r="R118" s="2" t="s">
        <v>36</v>
      </c>
      <c r="S118" s="7">
        <v>65589363.257337809</v>
      </c>
      <c r="T118" s="7">
        <v>0</v>
      </c>
      <c r="U118" s="3" t="s">
        <v>57</v>
      </c>
      <c r="V118" s="34"/>
      <c r="W118" s="38"/>
      <c r="X118" s="38"/>
      <c r="Y118" s="34">
        <f t="shared" si="2"/>
        <v>65589363.257337809</v>
      </c>
    </row>
    <row r="119" spans="1:25">
      <c r="A119" s="2"/>
      <c r="B119" s="2"/>
      <c r="C119" s="2"/>
      <c r="D119" s="2" t="s">
        <v>387</v>
      </c>
      <c r="E119" s="2" t="s">
        <v>30</v>
      </c>
      <c r="F119" s="2" t="s">
        <v>403</v>
      </c>
      <c r="G119" s="2" t="s">
        <v>404</v>
      </c>
      <c r="H119" s="2" t="s">
        <v>416</v>
      </c>
      <c r="I119" s="2" t="s">
        <v>112</v>
      </c>
      <c r="J119" s="2" t="s">
        <v>416</v>
      </c>
      <c r="K119" s="2" t="s">
        <v>419</v>
      </c>
      <c r="L119" s="2">
        <v>2</v>
      </c>
      <c r="M119" s="2">
        <v>3</v>
      </c>
      <c r="N119" s="2">
        <v>2</v>
      </c>
      <c r="O119" s="2">
        <v>2</v>
      </c>
      <c r="P119" s="2">
        <v>2</v>
      </c>
      <c r="Q119" s="2">
        <v>3</v>
      </c>
      <c r="R119" s="2" t="s">
        <v>36</v>
      </c>
      <c r="S119" s="7">
        <v>34106741.573033705</v>
      </c>
      <c r="T119" s="7">
        <v>0</v>
      </c>
      <c r="U119" s="3" t="s">
        <v>57</v>
      </c>
      <c r="V119" s="34"/>
      <c r="W119" s="38"/>
      <c r="X119" s="38"/>
      <c r="Y119" s="34">
        <f t="shared" si="2"/>
        <v>34106741.573033705</v>
      </c>
    </row>
    <row r="120" spans="1:25">
      <c r="A120" s="2"/>
      <c r="B120" s="2"/>
      <c r="C120" s="2"/>
      <c r="D120" s="2" t="s">
        <v>387</v>
      </c>
      <c r="E120" s="2" t="s">
        <v>30</v>
      </c>
      <c r="F120" s="2" t="s">
        <v>403</v>
      </c>
      <c r="G120" s="2" t="s">
        <v>404</v>
      </c>
      <c r="H120" s="2" t="s">
        <v>416</v>
      </c>
      <c r="I120" s="2" t="s">
        <v>112</v>
      </c>
      <c r="J120" s="2" t="s">
        <v>416</v>
      </c>
      <c r="K120" s="2" t="s">
        <v>420</v>
      </c>
      <c r="L120" s="2">
        <v>3</v>
      </c>
      <c r="M120" s="2">
        <v>1</v>
      </c>
      <c r="N120" s="2">
        <v>0</v>
      </c>
      <c r="O120" s="2">
        <v>0</v>
      </c>
      <c r="P120" s="2">
        <v>3</v>
      </c>
      <c r="Q120" s="2">
        <v>0</v>
      </c>
      <c r="R120" s="2" t="s">
        <v>36</v>
      </c>
      <c r="S120" s="7">
        <v>4288914.1849961439</v>
      </c>
      <c r="T120" s="7">
        <v>0</v>
      </c>
      <c r="U120" s="3" t="s">
        <v>57</v>
      </c>
      <c r="V120" s="34"/>
      <c r="W120" s="38"/>
      <c r="X120" s="38"/>
      <c r="Y120" s="34">
        <f t="shared" si="2"/>
        <v>4288914.1849961439</v>
      </c>
    </row>
    <row r="121" spans="1:25">
      <c r="A121" s="2"/>
      <c r="B121" s="2"/>
      <c r="C121" s="2"/>
      <c r="D121" s="2" t="s">
        <v>387</v>
      </c>
      <c r="E121" s="2" t="s">
        <v>30</v>
      </c>
      <c r="F121" s="2" t="s">
        <v>403</v>
      </c>
      <c r="G121" s="2" t="s">
        <v>404</v>
      </c>
      <c r="H121" s="2" t="s">
        <v>421</v>
      </c>
      <c r="I121" s="2" t="s">
        <v>422</v>
      </c>
      <c r="J121" s="2" t="s">
        <v>421</v>
      </c>
      <c r="K121" s="2" t="s">
        <v>423</v>
      </c>
      <c r="L121" s="2">
        <v>3</v>
      </c>
      <c r="M121" s="2">
        <v>0</v>
      </c>
      <c r="N121" s="2">
        <v>0</v>
      </c>
      <c r="O121" s="2">
        <v>2</v>
      </c>
      <c r="P121" s="2">
        <v>1</v>
      </c>
      <c r="Q121" s="2">
        <v>0</v>
      </c>
      <c r="R121" s="2" t="s">
        <v>36</v>
      </c>
      <c r="S121" s="7">
        <v>541000000</v>
      </c>
      <c r="T121" s="7">
        <v>0</v>
      </c>
      <c r="U121" s="3" t="s">
        <v>57</v>
      </c>
      <c r="V121" s="34"/>
      <c r="W121" s="38"/>
      <c r="X121" s="38"/>
      <c r="Y121" s="34">
        <f t="shared" si="2"/>
        <v>541000000</v>
      </c>
    </row>
    <row r="122" spans="1:25">
      <c r="A122" s="2"/>
      <c r="B122" s="2"/>
      <c r="C122" s="2"/>
      <c r="D122" s="2" t="s">
        <v>387</v>
      </c>
      <c r="E122" s="2" t="s">
        <v>30</v>
      </c>
      <c r="F122" s="2" t="s">
        <v>403</v>
      </c>
      <c r="G122" s="2" t="s">
        <v>404</v>
      </c>
      <c r="H122" s="2" t="s">
        <v>421</v>
      </c>
      <c r="I122" s="2" t="s">
        <v>422</v>
      </c>
      <c r="J122" s="2" t="s">
        <v>421</v>
      </c>
      <c r="K122" s="2" t="s">
        <v>424</v>
      </c>
      <c r="L122" s="2">
        <v>2</v>
      </c>
      <c r="M122" s="2">
        <v>3</v>
      </c>
      <c r="N122" s="2">
        <v>2</v>
      </c>
      <c r="O122" s="2">
        <v>2</v>
      </c>
      <c r="P122" s="2">
        <v>2</v>
      </c>
      <c r="Q122" s="2">
        <v>3</v>
      </c>
      <c r="R122" s="2" t="s">
        <v>36</v>
      </c>
      <c r="S122" s="7">
        <v>320078651.68539327</v>
      </c>
      <c r="T122" s="7">
        <v>0</v>
      </c>
      <c r="U122" s="3" t="s">
        <v>57</v>
      </c>
      <c r="V122" s="34"/>
      <c r="W122" s="38"/>
      <c r="X122" s="38"/>
      <c r="Y122" s="34">
        <f t="shared" si="2"/>
        <v>320078651.68539327</v>
      </c>
    </row>
    <row r="123" spans="1:25">
      <c r="A123" s="2"/>
      <c r="B123" s="2"/>
      <c r="C123" s="2"/>
      <c r="D123" s="2" t="s">
        <v>387</v>
      </c>
      <c r="E123" s="2" t="s">
        <v>30</v>
      </c>
      <c r="F123" s="2" t="s">
        <v>403</v>
      </c>
      <c r="G123" s="2" t="s">
        <v>404</v>
      </c>
      <c r="H123" s="2" t="s">
        <v>421</v>
      </c>
      <c r="I123" s="2" t="s">
        <v>422</v>
      </c>
      <c r="J123" s="2" t="s">
        <v>421</v>
      </c>
      <c r="K123" s="2" t="s">
        <v>425</v>
      </c>
      <c r="L123" s="2">
        <v>2</v>
      </c>
      <c r="M123" s="2">
        <v>3</v>
      </c>
      <c r="N123" s="2">
        <v>3</v>
      </c>
      <c r="O123" s="2">
        <v>3</v>
      </c>
      <c r="P123" s="2">
        <v>3</v>
      </c>
      <c r="Q123" s="2">
        <v>0</v>
      </c>
      <c r="R123" s="2" t="s">
        <v>36</v>
      </c>
      <c r="S123" s="7">
        <v>2623574.5302935122</v>
      </c>
      <c r="T123" s="7">
        <v>0</v>
      </c>
      <c r="U123" s="3" t="s">
        <v>57</v>
      </c>
      <c r="V123" s="34"/>
      <c r="W123" s="38"/>
      <c r="X123" s="38"/>
      <c r="Y123" s="34">
        <f t="shared" si="2"/>
        <v>2623574.5302935122</v>
      </c>
    </row>
    <row r="124" spans="1:25">
      <c r="A124" s="2"/>
      <c r="B124" s="2"/>
      <c r="C124" s="2"/>
      <c r="D124" s="2" t="s">
        <v>387</v>
      </c>
      <c r="E124" s="2" t="s">
        <v>30</v>
      </c>
      <c r="F124" s="2" t="s">
        <v>426</v>
      </c>
      <c r="G124" s="2" t="s">
        <v>427</v>
      </c>
      <c r="H124" s="2" t="s">
        <v>428</v>
      </c>
      <c r="I124" s="2" t="s">
        <v>112</v>
      </c>
      <c r="J124" s="2" t="s">
        <v>428</v>
      </c>
      <c r="K124" s="2" t="s">
        <v>429</v>
      </c>
      <c r="L124" s="2">
        <v>2</v>
      </c>
      <c r="M124" s="2">
        <v>3</v>
      </c>
      <c r="N124" s="2">
        <v>2</v>
      </c>
      <c r="O124" s="2">
        <v>2</v>
      </c>
      <c r="P124" s="2">
        <v>2</v>
      </c>
      <c r="Q124" s="2">
        <v>3</v>
      </c>
      <c r="R124" s="2" t="s">
        <v>36</v>
      </c>
      <c r="S124" s="7">
        <v>13117977.528089888</v>
      </c>
      <c r="T124" s="7">
        <v>0</v>
      </c>
      <c r="U124" s="3" t="s">
        <v>57</v>
      </c>
      <c r="V124" s="34"/>
      <c r="W124" s="38"/>
      <c r="X124" s="38"/>
      <c r="Y124" s="34">
        <f t="shared" si="2"/>
        <v>13117977.528089888</v>
      </c>
    </row>
    <row r="125" spans="1:25">
      <c r="A125" s="2"/>
      <c r="B125" s="2"/>
      <c r="C125" s="2"/>
      <c r="D125" s="2" t="s">
        <v>387</v>
      </c>
      <c r="E125" s="2" t="s">
        <v>30</v>
      </c>
      <c r="F125" s="2" t="s">
        <v>426</v>
      </c>
      <c r="G125" s="2" t="s">
        <v>427</v>
      </c>
      <c r="H125" s="2" t="s">
        <v>428</v>
      </c>
      <c r="I125" s="2" t="s">
        <v>112</v>
      </c>
      <c r="J125" s="2" t="s">
        <v>428</v>
      </c>
      <c r="K125" s="2" t="s">
        <v>430</v>
      </c>
      <c r="L125" s="2">
        <v>3</v>
      </c>
      <c r="M125" s="2">
        <v>1</v>
      </c>
      <c r="N125" s="2">
        <v>0</v>
      </c>
      <c r="O125" s="2">
        <v>0</v>
      </c>
      <c r="P125" s="2">
        <v>3</v>
      </c>
      <c r="Q125" s="2">
        <v>0</v>
      </c>
      <c r="R125" s="2" t="s">
        <v>36</v>
      </c>
      <c r="S125" s="7">
        <v>9650056.9162413236</v>
      </c>
      <c r="T125" s="7">
        <v>0</v>
      </c>
      <c r="U125" s="3" t="s">
        <v>57</v>
      </c>
      <c r="V125" s="34"/>
      <c r="W125" s="38"/>
      <c r="X125" s="38"/>
      <c r="Y125" s="34">
        <f t="shared" si="2"/>
        <v>9650056.9162413236</v>
      </c>
    </row>
    <row r="126" spans="1:25">
      <c r="A126" s="2"/>
      <c r="B126" s="2"/>
      <c r="C126" s="2"/>
      <c r="D126" s="2" t="s">
        <v>387</v>
      </c>
      <c r="E126" s="2" t="s">
        <v>30</v>
      </c>
      <c r="F126" s="2" t="s">
        <v>426</v>
      </c>
      <c r="G126" s="2" t="s">
        <v>427</v>
      </c>
      <c r="H126" s="2" t="s">
        <v>431</v>
      </c>
      <c r="I126" s="2" t="s">
        <v>432</v>
      </c>
      <c r="J126" s="2" t="s">
        <v>431</v>
      </c>
      <c r="K126" s="2" t="s">
        <v>433</v>
      </c>
      <c r="L126" s="2">
        <v>2</v>
      </c>
      <c r="M126" s="2">
        <v>3</v>
      </c>
      <c r="N126" s="2">
        <v>3</v>
      </c>
      <c r="O126" s="2">
        <v>3</v>
      </c>
      <c r="P126" s="2">
        <v>3</v>
      </c>
      <c r="Q126" s="2">
        <v>0</v>
      </c>
      <c r="R126" s="2" t="s">
        <v>36</v>
      </c>
      <c r="S126" s="7">
        <v>86598980.726636469</v>
      </c>
      <c r="T126" s="7">
        <v>0</v>
      </c>
      <c r="U126" s="3" t="s">
        <v>57</v>
      </c>
      <c r="V126" s="34"/>
      <c r="W126" s="38"/>
      <c r="X126" s="38"/>
      <c r="Y126" s="34">
        <f t="shared" si="2"/>
        <v>86598980.726636469</v>
      </c>
    </row>
    <row r="127" spans="1:25">
      <c r="A127" s="2"/>
      <c r="B127" s="2"/>
      <c r="C127" s="2"/>
      <c r="D127" s="2" t="s">
        <v>387</v>
      </c>
      <c r="E127" s="2" t="s">
        <v>30</v>
      </c>
      <c r="F127" s="2" t="s">
        <v>426</v>
      </c>
      <c r="G127" s="2" t="s">
        <v>427</v>
      </c>
      <c r="H127" s="2" t="s">
        <v>434</v>
      </c>
      <c r="I127" s="2" t="s">
        <v>435</v>
      </c>
      <c r="J127" s="2" t="s">
        <v>434</v>
      </c>
      <c r="K127" s="2" t="s">
        <v>436</v>
      </c>
      <c r="L127" s="2">
        <v>2</v>
      </c>
      <c r="M127" s="2">
        <v>3</v>
      </c>
      <c r="N127" s="2">
        <v>3</v>
      </c>
      <c r="O127" s="2">
        <v>3</v>
      </c>
      <c r="P127" s="2">
        <v>3</v>
      </c>
      <c r="Q127" s="2">
        <v>0</v>
      </c>
      <c r="R127" s="2" t="s">
        <v>36</v>
      </c>
      <c r="S127" s="7">
        <v>81986704.071672261</v>
      </c>
      <c r="T127" s="7">
        <v>0</v>
      </c>
      <c r="U127" s="3" t="s">
        <v>57</v>
      </c>
      <c r="V127" s="34"/>
      <c r="W127" s="38"/>
      <c r="X127" s="38"/>
      <c r="Y127" s="34">
        <f t="shared" si="2"/>
        <v>81986704.071672261</v>
      </c>
    </row>
    <row r="128" spans="1:25">
      <c r="A128" s="2" t="s">
        <v>26</v>
      </c>
      <c r="B128" s="2" t="s">
        <v>27</v>
      </c>
      <c r="C128" s="2" t="s">
        <v>437</v>
      </c>
      <c r="D128" s="2" t="s">
        <v>438</v>
      </c>
      <c r="E128" s="2" t="s">
        <v>30</v>
      </c>
      <c r="F128" s="2" t="s">
        <v>439</v>
      </c>
      <c r="G128" s="2" t="s">
        <v>440</v>
      </c>
      <c r="H128" s="2" t="s">
        <v>441</v>
      </c>
      <c r="I128" s="2" t="s">
        <v>442</v>
      </c>
      <c r="J128" s="2" t="s">
        <v>441</v>
      </c>
      <c r="K128" s="2" t="s">
        <v>442</v>
      </c>
      <c r="L128" s="2">
        <v>2</v>
      </c>
      <c r="M128" s="2">
        <v>0</v>
      </c>
      <c r="N128" s="2">
        <v>0</v>
      </c>
      <c r="O128" s="2">
        <v>0</v>
      </c>
      <c r="P128" s="2">
        <v>0</v>
      </c>
      <c r="Q128" s="2">
        <v>0</v>
      </c>
      <c r="R128" s="2" t="s">
        <v>36</v>
      </c>
      <c r="S128" s="7">
        <v>25500000</v>
      </c>
      <c r="T128" s="7">
        <v>39000000</v>
      </c>
      <c r="U128" s="3" t="s">
        <v>78</v>
      </c>
      <c r="V128" s="34"/>
      <c r="W128" s="38"/>
      <c r="X128" s="38"/>
      <c r="Y128" s="34">
        <f t="shared" si="2"/>
        <v>-13500000</v>
      </c>
    </row>
    <row r="129" spans="1:25">
      <c r="A129" s="2" t="s">
        <v>26</v>
      </c>
      <c r="B129" s="2" t="s">
        <v>27</v>
      </c>
      <c r="C129" s="2" t="s">
        <v>437</v>
      </c>
      <c r="D129" s="2" t="s">
        <v>438</v>
      </c>
      <c r="E129" s="2" t="s">
        <v>30</v>
      </c>
      <c r="F129" s="2" t="s">
        <v>439</v>
      </c>
      <c r="G129" s="2" t="s">
        <v>440</v>
      </c>
      <c r="H129" s="2" t="s">
        <v>443</v>
      </c>
      <c r="I129" s="2" t="s">
        <v>444</v>
      </c>
      <c r="J129" s="2" t="s">
        <v>443</v>
      </c>
      <c r="K129" s="2" t="s">
        <v>444</v>
      </c>
      <c r="L129" s="2">
        <v>3</v>
      </c>
      <c r="M129" s="2">
        <v>2</v>
      </c>
      <c r="N129" s="2">
        <v>0</v>
      </c>
      <c r="O129" s="2">
        <v>0</v>
      </c>
      <c r="P129" s="2">
        <v>0</v>
      </c>
      <c r="Q129" s="2">
        <v>0</v>
      </c>
      <c r="R129" s="2" t="s">
        <v>36</v>
      </c>
      <c r="S129" s="7">
        <v>15900000</v>
      </c>
      <c r="T129" s="7">
        <v>13590000</v>
      </c>
      <c r="U129" s="3" t="s">
        <v>78</v>
      </c>
      <c r="V129" s="34"/>
      <c r="W129" s="38"/>
      <c r="X129" s="38"/>
      <c r="Y129" s="34">
        <f t="shared" si="2"/>
        <v>2310000</v>
      </c>
    </row>
    <row r="130" spans="1:25">
      <c r="A130" s="2" t="s">
        <v>26</v>
      </c>
      <c r="B130" s="2" t="s">
        <v>27</v>
      </c>
      <c r="C130" s="2" t="s">
        <v>437</v>
      </c>
      <c r="D130" s="2" t="s">
        <v>445</v>
      </c>
      <c r="E130" s="2" t="s">
        <v>30</v>
      </c>
      <c r="F130" s="2" t="s">
        <v>446</v>
      </c>
      <c r="G130" s="2" t="s">
        <v>447</v>
      </c>
      <c r="H130" s="2" t="s">
        <v>448</v>
      </c>
      <c r="I130" s="2" t="s">
        <v>449</v>
      </c>
      <c r="J130" s="2" t="s">
        <v>448</v>
      </c>
      <c r="K130" s="2" t="s">
        <v>449</v>
      </c>
      <c r="L130" s="2">
        <v>1</v>
      </c>
      <c r="M130" s="2">
        <v>0</v>
      </c>
      <c r="N130" s="2">
        <v>0</v>
      </c>
      <c r="O130" s="2">
        <v>0</v>
      </c>
      <c r="P130" s="2">
        <v>0</v>
      </c>
      <c r="Q130" s="2">
        <v>0</v>
      </c>
      <c r="R130" s="2" t="s">
        <v>36</v>
      </c>
      <c r="S130" s="7">
        <v>199951683</v>
      </c>
      <c r="T130" s="7">
        <v>191725680</v>
      </c>
      <c r="U130" s="3" t="s">
        <v>81</v>
      </c>
      <c r="V130" s="34"/>
      <c r="W130" s="38"/>
      <c r="X130" s="38"/>
      <c r="Y130" s="34">
        <f t="shared" si="2"/>
        <v>8226003</v>
      </c>
    </row>
    <row r="131" spans="1:25">
      <c r="A131" s="2" t="s">
        <v>26</v>
      </c>
      <c r="B131" s="2" t="s">
        <v>27</v>
      </c>
      <c r="C131" s="2" t="s">
        <v>437</v>
      </c>
      <c r="D131" s="2" t="s">
        <v>445</v>
      </c>
      <c r="E131" s="2" t="s">
        <v>30</v>
      </c>
      <c r="F131" s="2" t="s">
        <v>450</v>
      </c>
      <c r="G131" s="2" t="s">
        <v>451</v>
      </c>
      <c r="H131" s="2" t="s">
        <v>452</v>
      </c>
      <c r="I131" s="2" t="s">
        <v>451</v>
      </c>
      <c r="J131" s="2" t="s">
        <v>452</v>
      </c>
      <c r="K131" s="2" t="s">
        <v>451</v>
      </c>
      <c r="L131" s="2">
        <v>2</v>
      </c>
      <c r="M131" s="2">
        <v>0</v>
      </c>
      <c r="N131" s="2">
        <v>0</v>
      </c>
      <c r="O131" s="2">
        <v>0</v>
      </c>
      <c r="P131" s="2">
        <v>2</v>
      </c>
      <c r="Q131" s="2">
        <v>0</v>
      </c>
      <c r="R131" s="2" t="s">
        <v>36</v>
      </c>
      <c r="S131" s="7">
        <v>656441463</v>
      </c>
      <c r="T131" s="7">
        <v>600462493</v>
      </c>
      <c r="U131" s="3" t="s">
        <v>81</v>
      </c>
      <c r="V131" s="34"/>
      <c r="W131" s="38"/>
      <c r="X131" s="38"/>
      <c r="Y131" s="34">
        <f t="shared" si="2"/>
        <v>55978970</v>
      </c>
    </row>
    <row r="132" spans="1:25">
      <c r="A132" s="2" t="s">
        <v>26</v>
      </c>
      <c r="B132" s="2" t="s">
        <v>27</v>
      </c>
      <c r="C132" s="2" t="s">
        <v>437</v>
      </c>
      <c r="D132" s="2" t="s">
        <v>453</v>
      </c>
      <c r="E132" s="2" t="s">
        <v>30</v>
      </c>
      <c r="F132" s="2" t="s">
        <v>454</v>
      </c>
      <c r="G132" s="2" t="s">
        <v>455</v>
      </c>
      <c r="H132" s="2" t="s">
        <v>456</v>
      </c>
      <c r="I132" s="2" t="s">
        <v>457</v>
      </c>
      <c r="J132" s="2" t="s">
        <v>456</v>
      </c>
      <c r="K132" s="2" t="s">
        <v>457</v>
      </c>
      <c r="L132" s="2">
        <v>2</v>
      </c>
      <c r="M132" s="2">
        <v>2</v>
      </c>
      <c r="N132" s="2">
        <v>3</v>
      </c>
      <c r="O132" s="2">
        <v>2</v>
      </c>
      <c r="P132" s="2">
        <v>3</v>
      </c>
      <c r="Q132" s="2">
        <v>3</v>
      </c>
      <c r="R132" s="2" t="s">
        <v>36</v>
      </c>
      <c r="S132" s="7">
        <v>60405600</v>
      </c>
      <c r="T132" s="7">
        <v>60400000</v>
      </c>
      <c r="U132" s="3" t="s">
        <v>101</v>
      </c>
      <c r="V132" s="34"/>
      <c r="W132" s="38"/>
      <c r="X132" s="38"/>
      <c r="Y132" s="34">
        <f t="shared" ref="Y132:Y148" si="3">S132+V132-T132</f>
        <v>5600</v>
      </c>
    </row>
    <row r="133" spans="1:25">
      <c r="A133" s="2" t="s">
        <v>26</v>
      </c>
      <c r="B133" s="2" t="s">
        <v>27</v>
      </c>
      <c r="C133" s="2" t="s">
        <v>437</v>
      </c>
      <c r="D133" s="2" t="s">
        <v>453</v>
      </c>
      <c r="E133" s="2" t="s">
        <v>30</v>
      </c>
      <c r="F133" s="2" t="s">
        <v>454</v>
      </c>
      <c r="G133" s="2" t="s">
        <v>455</v>
      </c>
      <c r="H133" s="2" t="s">
        <v>458</v>
      </c>
      <c r="I133" s="2" t="s">
        <v>459</v>
      </c>
      <c r="J133" s="2" t="s">
        <v>458</v>
      </c>
      <c r="K133" s="2" t="s">
        <v>459</v>
      </c>
      <c r="L133" s="2">
        <v>2</v>
      </c>
      <c r="M133" s="2">
        <v>2</v>
      </c>
      <c r="N133" s="2">
        <v>3</v>
      </c>
      <c r="O133" s="2">
        <v>2</v>
      </c>
      <c r="P133" s="2">
        <v>3</v>
      </c>
      <c r="Q133" s="2">
        <v>3</v>
      </c>
      <c r="R133" s="2" t="s">
        <v>36</v>
      </c>
      <c r="S133" s="7">
        <v>74400</v>
      </c>
      <c r="T133" s="7">
        <v>80000</v>
      </c>
      <c r="U133" s="3" t="s">
        <v>101</v>
      </c>
      <c r="V133" s="34"/>
      <c r="W133" s="38"/>
      <c r="X133" s="38"/>
      <c r="Y133" s="34">
        <f t="shared" si="3"/>
        <v>-5600</v>
      </c>
    </row>
    <row r="134" spans="1:25">
      <c r="A134" s="2" t="s">
        <v>26</v>
      </c>
      <c r="B134" s="2" t="s">
        <v>27</v>
      </c>
      <c r="C134" s="2" t="s">
        <v>437</v>
      </c>
      <c r="D134" s="2" t="s">
        <v>453</v>
      </c>
      <c r="E134" s="2" t="s">
        <v>30</v>
      </c>
      <c r="F134" s="2" t="s">
        <v>460</v>
      </c>
      <c r="G134" s="2" t="s">
        <v>461</v>
      </c>
      <c r="H134" s="2" t="s">
        <v>462</v>
      </c>
      <c r="I134" s="2" t="s">
        <v>463</v>
      </c>
      <c r="J134" s="2" t="s">
        <v>462</v>
      </c>
      <c r="K134" s="2" t="s">
        <v>463</v>
      </c>
      <c r="L134" s="2">
        <v>2</v>
      </c>
      <c r="M134" s="2">
        <v>2</v>
      </c>
      <c r="N134" s="2">
        <v>3</v>
      </c>
      <c r="O134" s="2">
        <v>2</v>
      </c>
      <c r="P134" s="2">
        <v>3</v>
      </c>
      <c r="Q134" s="2">
        <v>3</v>
      </c>
      <c r="R134" s="2" t="s">
        <v>36</v>
      </c>
      <c r="S134" s="7">
        <v>65020000</v>
      </c>
      <c r="T134" s="7">
        <v>65020000</v>
      </c>
      <c r="U134" s="3" t="s">
        <v>101</v>
      </c>
      <c r="V134" s="34"/>
      <c r="W134" s="38"/>
      <c r="X134" s="38"/>
      <c r="Y134" s="34">
        <f t="shared" si="3"/>
        <v>0</v>
      </c>
    </row>
    <row r="135" spans="1:25">
      <c r="A135" s="2" t="s">
        <v>26</v>
      </c>
      <c r="B135" s="2" t="s">
        <v>27</v>
      </c>
      <c r="C135" s="2" t="s">
        <v>437</v>
      </c>
      <c r="D135" s="2" t="s">
        <v>453</v>
      </c>
      <c r="E135" s="2" t="s">
        <v>30</v>
      </c>
      <c r="F135" s="2" t="s">
        <v>460</v>
      </c>
      <c r="G135" s="2" t="s">
        <v>461</v>
      </c>
      <c r="H135" s="2" t="s">
        <v>464</v>
      </c>
      <c r="I135" s="2" t="s">
        <v>459</v>
      </c>
      <c r="J135" s="2" t="s">
        <v>464</v>
      </c>
      <c r="K135" s="2" t="s">
        <v>459</v>
      </c>
      <c r="L135" s="2">
        <v>2</v>
      </c>
      <c r="M135" s="2">
        <v>2</v>
      </c>
      <c r="N135" s="2">
        <v>3</v>
      </c>
      <c r="O135" s="2">
        <v>2</v>
      </c>
      <c r="P135" s="2">
        <v>3</v>
      </c>
      <c r="Q135" s="2">
        <v>3</v>
      </c>
      <c r="R135" s="2" t="s">
        <v>36</v>
      </c>
      <c r="S135" s="7">
        <v>500000</v>
      </c>
      <c r="T135" s="7">
        <v>500000</v>
      </c>
      <c r="U135" s="3" t="s">
        <v>101</v>
      </c>
      <c r="V135" s="34"/>
      <c r="W135" s="38"/>
      <c r="X135" s="38"/>
      <c r="Y135" s="34">
        <f t="shared" si="3"/>
        <v>0</v>
      </c>
    </row>
    <row r="136" spans="1:25">
      <c r="A136" s="2" t="s">
        <v>26</v>
      </c>
      <c r="B136" s="2" t="s">
        <v>27</v>
      </c>
      <c r="C136" s="2" t="s">
        <v>437</v>
      </c>
      <c r="D136" s="2" t="s">
        <v>465</v>
      </c>
      <c r="E136" s="2" t="s">
        <v>30</v>
      </c>
      <c r="F136" s="2" t="s">
        <v>466</v>
      </c>
      <c r="G136" s="2" t="s">
        <v>467</v>
      </c>
      <c r="H136" s="2" t="s">
        <v>468</v>
      </c>
      <c r="I136" s="2" t="s">
        <v>469</v>
      </c>
      <c r="J136" s="2" t="s">
        <v>468</v>
      </c>
      <c r="K136" s="2" t="s">
        <v>469</v>
      </c>
      <c r="L136" s="2">
        <v>0</v>
      </c>
      <c r="M136" s="2">
        <v>2</v>
      </c>
      <c r="N136" s="2">
        <v>0</v>
      </c>
      <c r="O136" s="2">
        <v>0</v>
      </c>
      <c r="P136" s="2">
        <v>0</v>
      </c>
      <c r="Q136" s="2">
        <v>0</v>
      </c>
      <c r="R136" s="2" t="s">
        <v>36</v>
      </c>
      <c r="S136" s="7">
        <v>170000000</v>
      </c>
      <c r="T136" s="7">
        <v>170000000</v>
      </c>
      <c r="U136" s="3" t="s">
        <v>182</v>
      </c>
      <c r="V136" s="34"/>
      <c r="W136" s="38"/>
      <c r="X136" s="38"/>
      <c r="Y136" s="34">
        <f t="shared" si="3"/>
        <v>0</v>
      </c>
    </row>
    <row r="137" spans="1:25">
      <c r="A137" s="2" t="s">
        <v>26</v>
      </c>
      <c r="B137" s="2" t="s">
        <v>27</v>
      </c>
      <c r="C137" s="2" t="s">
        <v>437</v>
      </c>
      <c r="D137" s="2" t="s">
        <v>465</v>
      </c>
      <c r="E137" s="2" t="s">
        <v>30</v>
      </c>
      <c r="F137" s="2" t="s">
        <v>466</v>
      </c>
      <c r="G137" s="2" t="s">
        <v>467</v>
      </c>
      <c r="H137" s="2" t="s">
        <v>470</v>
      </c>
      <c r="I137" s="2" t="s">
        <v>471</v>
      </c>
      <c r="J137" s="2" t="s">
        <v>470</v>
      </c>
      <c r="K137" s="2" t="s">
        <v>471</v>
      </c>
      <c r="L137" s="2">
        <v>0</v>
      </c>
      <c r="M137" s="2">
        <v>2</v>
      </c>
      <c r="N137" s="2">
        <v>0</v>
      </c>
      <c r="O137" s="2">
        <v>0</v>
      </c>
      <c r="P137" s="2">
        <v>0</v>
      </c>
      <c r="Q137" s="2">
        <v>0</v>
      </c>
      <c r="R137" s="2" t="s">
        <v>36</v>
      </c>
      <c r="S137" s="7">
        <v>41000000</v>
      </c>
      <c r="T137" s="7">
        <v>40000000</v>
      </c>
      <c r="U137" s="3" t="s">
        <v>182</v>
      </c>
      <c r="V137" s="34"/>
      <c r="W137" s="38"/>
      <c r="X137" s="38"/>
      <c r="Y137" s="34">
        <f t="shared" si="3"/>
        <v>1000000</v>
      </c>
    </row>
    <row r="138" spans="1:25">
      <c r="A138" s="2" t="s">
        <v>26</v>
      </c>
      <c r="B138" s="2" t="s">
        <v>27</v>
      </c>
      <c r="C138" s="2" t="s">
        <v>437</v>
      </c>
      <c r="D138" s="2" t="s">
        <v>465</v>
      </c>
      <c r="E138" s="2" t="s">
        <v>30</v>
      </c>
      <c r="F138" s="2" t="s">
        <v>466</v>
      </c>
      <c r="G138" s="2" t="s">
        <v>467</v>
      </c>
      <c r="H138" s="2" t="s">
        <v>472</v>
      </c>
      <c r="I138" s="2" t="s">
        <v>473</v>
      </c>
      <c r="J138" s="2" t="s">
        <v>472</v>
      </c>
      <c r="K138" s="2" t="s">
        <v>473</v>
      </c>
      <c r="L138" s="2">
        <v>0</v>
      </c>
      <c r="M138" s="2">
        <v>2</v>
      </c>
      <c r="N138" s="2">
        <v>0</v>
      </c>
      <c r="O138" s="2">
        <v>0</v>
      </c>
      <c r="P138" s="2">
        <v>0</v>
      </c>
      <c r="Q138" s="2">
        <v>0</v>
      </c>
      <c r="R138" s="2" t="s">
        <v>36</v>
      </c>
      <c r="S138" s="7">
        <v>0</v>
      </c>
      <c r="T138" s="7">
        <v>0</v>
      </c>
      <c r="U138" s="3" t="s">
        <v>182</v>
      </c>
      <c r="V138" s="34"/>
      <c r="W138" s="38"/>
      <c r="X138" s="38"/>
      <c r="Y138" s="34">
        <f t="shared" si="3"/>
        <v>0</v>
      </c>
    </row>
    <row r="139" spans="1:25">
      <c r="A139" s="2" t="s">
        <v>26</v>
      </c>
      <c r="B139" s="2" t="s">
        <v>27</v>
      </c>
      <c r="C139" s="2" t="s">
        <v>437</v>
      </c>
      <c r="D139" s="2" t="s">
        <v>465</v>
      </c>
      <c r="E139" s="2" t="s">
        <v>30</v>
      </c>
      <c r="F139" s="2" t="s">
        <v>466</v>
      </c>
      <c r="G139" s="2" t="s">
        <v>467</v>
      </c>
      <c r="H139" s="2" t="s">
        <v>474</v>
      </c>
      <c r="I139" s="2" t="s">
        <v>475</v>
      </c>
      <c r="J139" s="2" t="s">
        <v>474</v>
      </c>
      <c r="K139" s="2" t="s">
        <v>475</v>
      </c>
      <c r="L139" s="2">
        <v>0</v>
      </c>
      <c r="M139" s="2">
        <v>2</v>
      </c>
      <c r="N139" s="2">
        <v>0</v>
      </c>
      <c r="O139" s="2">
        <v>0</v>
      </c>
      <c r="P139" s="2">
        <v>0</v>
      </c>
      <c r="Q139" s="2">
        <v>0</v>
      </c>
      <c r="R139" s="2" t="s">
        <v>36</v>
      </c>
      <c r="S139" s="7">
        <v>0</v>
      </c>
      <c r="T139" s="7">
        <v>0</v>
      </c>
      <c r="U139" s="3" t="s">
        <v>182</v>
      </c>
      <c r="V139" s="34"/>
      <c r="W139" s="38"/>
      <c r="X139" s="38"/>
      <c r="Y139" s="34">
        <f t="shared" si="3"/>
        <v>0</v>
      </c>
    </row>
    <row r="140" spans="1:25">
      <c r="A140" s="2" t="s">
        <v>26</v>
      </c>
      <c r="B140" s="2" t="s">
        <v>27</v>
      </c>
      <c r="C140" s="2" t="s">
        <v>437</v>
      </c>
      <c r="D140" s="2" t="s">
        <v>465</v>
      </c>
      <c r="E140" s="2" t="s">
        <v>30</v>
      </c>
      <c r="F140" s="2" t="s">
        <v>466</v>
      </c>
      <c r="G140" s="2" t="s">
        <v>467</v>
      </c>
      <c r="H140" s="2" t="s">
        <v>476</v>
      </c>
      <c r="I140" s="2" t="s">
        <v>477</v>
      </c>
      <c r="J140" s="2" t="s">
        <v>476</v>
      </c>
      <c r="K140" s="2" t="s">
        <v>477</v>
      </c>
      <c r="L140" s="2">
        <v>0</v>
      </c>
      <c r="M140" s="2">
        <v>2</v>
      </c>
      <c r="N140" s="2">
        <v>0</v>
      </c>
      <c r="O140" s="2">
        <v>0</v>
      </c>
      <c r="P140" s="2">
        <v>0</v>
      </c>
      <c r="Q140" s="2">
        <v>0</v>
      </c>
      <c r="R140" s="2" t="s">
        <v>36</v>
      </c>
      <c r="S140" s="7">
        <v>500000</v>
      </c>
      <c r="T140" s="7">
        <v>500000</v>
      </c>
      <c r="U140" s="3" t="s">
        <v>182</v>
      </c>
      <c r="V140" s="34"/>
      <c r="W140" s="38"/>
      <c r="X140" s="38"/>
      <c r="Y140" s="34">
        <f t="shared" si="3"/>
        <v>0</v>
      </c>
    </row>
    <row r="141" spans="1:25">
      <c r="A141" s="2" t="s">
        <v>26</v>
      </c>
      <c r="B141" s="2" t="s">
        <v>27</v>
      </c>
      <c r="C141" s="2" t="s">
        <v>437</v>
      </c>
      <c r="D141" s="2" t="s">
        <v>465</v>
      </c>
      <c r="E141" s="2" t="s">
        <v>30</v>
      </c>
      <c r="F141" s="2" t="s">
        <v>466</v>
      </c>
      <c r="G141" s="2" t="s">
        <v>467</v>
      </c>
      <c r="H141" s="2" t="s">
        <v>478</v>
      </c>
      <c r="I141" s="2" t="s">
        <v>479</v>
      </c>
      <c r="J141" s="2" t="s">
        <v>478</v>
      </c>
      <c r="K141" s="2" t="s">
        <v>479</v>
      </c>
      <c r="L141" s="2">
        <v>0</v>
      </c>
      <c r="M141" s="2">
        <v>2</v>
      </c>
      <c r="N141" s="2">
        <v>0</v>
      </c>
      <c r="O141" s="2">
        <v>0</v>
      </c>
      <c r="P141" s="2">
        <v>0</v>
      </c>
      <c r="Q141" s="2">
        <v>0</v>
      </c>
      <c r="R141" s="2" t="s">
        <v>36</v>
      </c>
      <c r="S141" s="7">
        <v>9700000</v>
      </c>
      <c r="T141" s="7">
        <v>12700000</v>
      </c>
      <c r="U141" s="3" t="s">
        <v>182</v>
      </c>
      <c r="V141" s="34"/>
      <c r="W141" s="38"/>
      <c r="X141" s="38"/>
      <c r="Y141" s="34">
        <f t="shared" si="3"/>
        <v>-3000000</v>
      </c>
    </row>
    <row r="142" spans="1:25">
      <c r="A142" s="2" t="s">
        <v>26</v>
      </c>
      <c r="B142" s="2" t="s">
        <v>27</v>
      </c>
      <c r="C142" s="2" t="s">
        <v>437</v>
      </c>
      <c r="D142" s="2" t="s">
        <v>465</v>
      </c>
      <c r="E142" s="2" t="s">
        <v>30</v>
      </c>
      <c r="F142" s="2" t="s">
        <v>466</v>
      </c>
      <c r="G142" s="2" t="s">
        <v>467</v>
      </c>
      <c r="H142" s="2" t="s">
        <v>480</v>
      </c>
      <c r="I142" s="2" t="s">
        <v>481</v>
      </c>
      <c r="J142" s="2" t="s">
        <v>480</v>
      </c>
      <c r="K142" s="2" t="s">
        <v>482</v>
      </c>
      <c r="L142" s="2">
        <v>0</v>
      </c>
      <c r="M142" s="2">
        <v>2</v>
      </c>
      <c r="N142" s="2">
        <v>0</v>
      </c>
      <c r="O142" s="2">
        <v>0</v>
      </c>
      <c r="P142" s="2">
        <v>0</v>
      </c>
      <c r="Q142" s="2">
        <v>0</v>
      </c>
      <c r="R142" s="2" t="s">
        <v>36</v>
      </c>
      <c r="S142" s="7">
        <v>100000000</v>
      </c>
      <c r="T142" s="7">
        <v>97000000</v>
      </c>
      <c r="U142" s="3" t="s">
        <v>182</v>
      </c>
      <c r="V142" s="34"/>
      <c r="W142" s="38"/>
      <c r="X142" s="38"/>
      <c r="Y142" s="34">
        <f t="shared" si="3"/>
        <v>3000000</v>
      </c>
    </row>
    <row r="143" spans="1:25">
      <c r="A143" s="2" t="s">
        <v>26</v>
      </c>
      <c r="B143" s="2" t="s">
        <v>27</v>
      </c>
      <c r="C143" s="2" t="s">
        <v>437</v>
      </c>
      <c r="D143" s="2" t="s">
        <v>465</v>
      </c>
      <c r="E143" s="2" t="s">
        <v>30</v>
      </c>
      <c r="F143" s="2" t="s">
        <v>483</v>
      </c>
      <c r="G143" s="2" t="s">
        <v>484</v>
      </c>
      <c r="H143" s="2" t="s">
        <v>485</v>
      </c>
      <c r="I143" s="2" t="s">
        <v>486</v>
      </c>
      <c r="J143" s="2" t="s">
        <v>485</v>
      </c>
      <c r="K143" s="2" t="s">
        <v>486</v>
      </c>
      <c r="L143" s="2">
        <v>3</v>
      </c>
      <c r="M143" s="2">
        <v>1</v>
      </c>
      <c r="N143" s="2">
        <v>2</v>
      </c>
      <c r="O143" s="2">
        <v>2</v>
      </c>
      <c r="P143" s="2">
        <v>2</v>
      </c>
      <c r="Q143" s="2">
        <v>1</v>
      </c>
      <c r="R143" s="2" t="s">
        <v>36</v>
      </c>
      <c r="S143" s="7">
        <v>1000000</v>
      </c>
      <c r="T143" s="7">
        <v>1000000</v>
      </c>
      <c r="U143" s="3" t="s">
        <v>182</v>
      </c>
      <c r="V143" s="34"/>
      <c r="W143" s="38"/>
      <c r="X143" s="38"/>
      <c r="Y143" s="34">
        <f t="shared" si="3"/>
        <v>0</v>
      </c>
    </row>
    <row r="144" spans="1:25">
      <c r="A144" s="2" t="s">
        <v>26</v>
      </c>
      <c r="B144" s="2" t="s">
        <v>27</v>
      </c>
      <c r="C144" s="2" t="s">
        <v>437</v>
      </c>
      <c r="D144" s="2" t="s">
        <v>465</v>
      </c>
      <c r="E144" s="2" t="s">
        <v>30</v>
      </c>
      <c r="F144" s="2" t="s">
        <v>483</v>
      </c>
      <c r="G144" s="2" t="s">
        <v>484</v>
      </c>
      <c r="H144" s="2" t="s">
        <v>487</v>
      </c>
      <c r="I144" s="2" t="s">
        <v>488</v>
      </c>
      <c r="J144" s="2" t="s">
        <v>487</v>
      </c>
      <c r="K144" s="2" t="s">
        <v>488</v>
      </c>
      <c r="L144" s="2">
        <v>3</v>
      </c>
      <c r="M144" s="2">
        <v>3</v>
      </c>
      <c r="N144" s="2">
        <v>2</v>
      </c>
      <c r="O144" s="2">
        <v>2</v>
      </c>
      <c r="P144" s="2">
        <v>2</v>
      </c>
      <c r="Q144" s="2">
        <v>1</v>
      </c>
      <c r="R144" s="2" t="s">
        <v>36</v>
      </c>
      <c r="S144" s="7">
        <v>3000000</v>
      </c>
      <c r="T144" s="7">
        <v>3000000</v>
      </c>
      <c r="U144" s="3" t="s">
        <v>182</v>
      </c>
      <c r="V144" s="34"/>
      <c r="W144" s="38"/>
      <c r="X144" s="38"/>
      <c r="Y144" s="34">
        <f t="shared" si="3"/>
        <v>0</v>
      </c>
    </row>
    <row r="145" spans="1:25">
      <c r="A145" s="2" t="s">
        <v>26</v>
      </c>
      <c r="B145" s="2" t="s">
        <v>27</v>
      </c>
      <c r="C145" s="2" t="s">
        <v>437</v>
      </c>
      <c r="D145" s="2" t="s">
        <v>465</v>
      </c>
      <c r="E145" s="2" t="s">
        <v>30</v>
      </c>
      <c r="F145" s="2" t="s">
        <v>483</v>
      </c>
      <c r="G145" s="2" t="s">
        <v>484</v>
      </c>
      <c r="H145" s="2" t="s">
        <v>489</v>
      </c>
      <c r="I145" s="2" t="s">
        <v>490</v>
      </c>
      <c r="J145" s="2" t="s">
        <v>489</v>
      </c>
      <c r="K145" s="2" t="s">
        <v>490</v>
      </c>
      <c r="L145" s="2">
        <v>3</v>
      </c>
      <c r="M145" s="2">
        <v>3</v>
      </c>
      <c r="N145" s="2">
        <v>0</v>
      </c>
      <c r="O145" s="2">
        <v>0</v>
      </c>
      <c r="P145" s="2">
        <v>2</v>
      </c>
      <c r="Q145" s="2">
        <v>0</v>
      </c>
      <c r="R145" s="2" t="s">
        <v>36</v>
      </c>
      <c r="S145" s="7">
        <v>500000</v>
      </c>
      <c r="T145" s="7">
        <v>500000</v>
      </c>
      <c r="U145" s="3" t="s">
        <v>182</v>
      </c>
      <c r="V145" s="34"/>
      <c r="W145" s="38"/>
      <c r="X145" s="38"/>
      <c r="Y145" s="34">
        <f t="shared" si="3"/>
        <v>0</v>
      </c>
    </row>
    <row r="146" spans="1:25">
      <c r="A146" s="2" t="s">
        <v>26</v>
      </c>
      <c r="B146" s="2" t="s">
        <v>27</v>
      </c>
      <c r="C146" s="2" t="s">
        <v>437</v>
      </c>
      <c r="D146" s="2" t="s">
        <v>465</v>
      </c>
      <c r="E146" s="2" t="s">
        <v>30</v>
      </c>
      <c r="F146" s="2" t="s">
        <v>483</v>
      </c>
      <c r="G146" s="2" t="s">
        <v>484</v>
      </c>
      <c r="H146" s="2" t="s">
        <v>491</v>
      </c>
      <c r="I146" s="2" t="s">
        <v>492</v>
      </c>
      <c r="J146" s="2" t="s">
        <v>491</v>
      </c>
      <c r="K146" s="2" t="s">
        <v>492</v>
      </c>
      <c r="L146" s="2">
        <v>3</v>
      </c>
      <c r="M146" s="2">
        <v>3</v>
      </c>
      <c r="N146" s="2">
        <v>0</v>
      </c>
      <c r="O146" s="2">
        <v>0</v>
      </c>
      <c r="P146" s="2">
        <v>2</v>
      </c>
      <c r="Q146" s="2">
        <v>0</v>
      </c>
      <c r="R146" s="2" t="s">
        <v>36</v>
      </c>
      <c r="S146" s="7">
        <v>2000000</v>
      </c>
      <c r="T146" s="7">
        <v>1000000</v>
      </c>
      <c r="U146" s="3" t="s">
        <v>182</v>
      </c>
      <c r="V146" s="34"/>
      <c r="W146" s="38"/>
      <c r="X146" s="38"/>
      <c r="Y146" s="34">
        <f t="shared" si="3"/>
        <v>1000000</v>
      </c>
    </row>
    <row r="147" spans="1:25">
      <c r="A147" s="2" t="s">
        <v>26</v>
      </c>
      <c r="B147" s="2" t="s">
        <v>27</v>
      </c>
      <c r="C147" s="2" t="s">
        <v>437</v>
      </c>
      <c r="D147" s="2" t="s">
        <v>465</v>
      </c>
      <c r="E147" s="2" t="s">
        <v>30</v>
      </c>
      <c r="F147" s="2" t="s">
        <v>483</v>
      </c>
      <c r="G147" s="2" t="s">
        <v>484</v>
      </c>
      <c r="H147" s="2" t="s">
        <v>493</v>
      </c>
      <c r="I147" s="2" t="s">
        <v>494</v>
      </c>
      <c r="J147" s="2" t="s">
        <v>493</v>
      </c>
      <c r="K147" s="2" t="s">
        <v>494</v>
      </c>
      <c r="L147" s="2">
        <v>0</v>
      </c>
      <c r="M147" s="2">
        <v>2</v>
      </c>
      <c r="N147" s="2">
        <v>0</v>
      </c>
      <c r="O147" s="2">
        <v>0</v>
      </c>
      <c r="P147" s="2">
        <v>0</v>
      </c>
      <c r="Q147" s="2">
        <v>0</v>
      </c>
      <c r="R147" s="2" t="s">
        <v>36</v>
      </c>
      <c r="S147" s="7">
        <v>2000000</v>
      </c>
      <c r="T147" s="7">
        <v>1000000</v>
      </c>
      <c r="U147" s="3" t="s">
        <v>182</v>
      </c>
      <c r="V147" s="34"/>
      <c r="W147" s="38"/>
      <c r="X147" s="38"/>
      <c r="Y147" s="34">
        <f t="shared" si="3"/>
        <v>1000000</v>
      </c>
    </row>
    <row r="148" spans="1:25">
      <c r="A148" s="2" t="s">
        <v>26</v>
      </c>
      <c r="B148" s="2" t="s">
        <v>27</v>
      </c>
      <c r="C148" s="2" t="s">
        <v>495</v>
      </c>
      <c r="D148" s="2" t="s">
        <v>496</v>
      </c>
      <c r="E148" s="2" t="s">
        <v>497</v>
      </c>
      <c r="F148" s="2" t="s">
        <v>498</v>
      </c>
      <c r="G148" s="2" t="s">
        <v>499</v>
      </c>
      <c r="H148" s="2" t="s">
        <v>500</v>
      </c>
      <c r="I148" s="2" t="s">
        <v>499</v>
      </c>
      <c r="J148" s="2" t="s">
        <v>500</v>
      </c>
      <c r="K148" s="2" t="s">
        <v>499</v>
      </c>
      <c r="L148" s="2">
        <v>2</v>
      </c>
      <c r="M148" s="2">
        <v>2</v>
      </c>
      <c r="N148" s="2">
        <v>2</v>
      </c>
      <c r="O148" s="2">
        <v>2</v>
      </c>
      <c r="P148" s="2">
        <v>2</v>
      </c>
      <c r="Q148" s="2">
        <v>2</v>
      </c>
      <c r="R148" s="2" t="s">
        <v>36</v>
      </c>
      <c r="S148" s="7">
        <v>150000000</v>
      </c>
      <c r="T148" s="7">
        <v>190000000</v>
      </c>
      <c r="U148" s="3" t="s">
        <v>37</v>
      </c>
      <c r="V148" s="34"/>
      <c r="W148" s="38"/>
      <c r="X148" s="38"/>
      <c r="Y148" s="34">
        <f t="shared" si="3"/>
        <v>-40000000</v>
      </c>
    </row>
    <row r="149" spans="1:25">
      <c r="S149" s="1"/>
      <c r="T149" s="1"/>
      <c r="V149" s="1"/>
      <c r="W149" s="38"/>
      <c r="X149" s="38"/>
    </row>
    <row r="150" spans="1:25">
      <c r="S150" s="4"/>
      <c r="T150" s="4"/>
      <c r="V150" s="4"/>
      <c r="W150" s="43"/>
      <c r="X150" s="43"/>
      <c r="Y150" s="4"/>
    </row>
    <row r="158" spans="1:25">
      <c r="W158" s="44"/>
    </row>
    <row r="159" spans="1:25">
      <c r="W159" s="44"/>
    </row>
  </sheetData>
  <autoFilter ref="A2:Y148" xr:uid="{27AB993B-A43F-4564-A53C-018A277D72EF}"/>
  <mergeCells count="2">
    <mergeCell ref="W102:W104"/>
    <mergeCell ref="X102:X10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VAILLES</dc:creator>
  <cp:keywords/>
  <dc:description/>
  <cp:lastModifiedBy/>
  <cp:revision/>
  <dcterms:created xsi:type="dcterms:W3CDTF">2022-12-06T13:30:50Z</dcterms:created>
  <dcterms:modified xsi:type="dcterms:W3CDTF">2022-12-20T09:51:46Z</dcterms:modified>
  <cp:category/>
  <cp:contentStatus/>
</cp:coreProperties>
</file>