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3"/>
  <workbookPr defaultThemeVersion="166925"/>
  <mc:AlternateContent xmlns:mc="http://schemas.openxmlformats.org/markup-compatibility/2006">
    <mc:Choice Requires="x15">
      <x15ac:absPath xmlns:x15ac="http://schemas.microsoft.com/office/spreadsheetml/2010/11/ac" url="https://i4ce.sharepoint.com/Documents partages/61 - Territoires/1 - Projets/Démarche Plan de financement/Livrables/Cahier atténuation - annexe Excel/"/>
    </mc:Choice>
  </mc:AlternateContent>
  <xr:revisionPtr revIDLastSave="0" documentId="8_{B7B62362-630C-4E83-AC3D-3992B7B8E8BA}" xr6:coauthVersionLast="47" xr6:coauthVersionMax="47" xr10:uidLastSave="{00000000-0000-0000-0000-000000000000}"/>
  <bookViews>
    <workbookView xWindow="20370" yWindow="-120" windowWidth="29040" windowHeight="15840" tabRatio="915" xr2:uid="{00000000-000D-0000-FFFF-FFFF00000000}"/>
  </bookViews>
  <sheets>
    <sheet name="Lisez moi" sheetId="1" r:id="rId1"/>
    <sheet name="Synthèse" sheetId="7" r:id="rId2"/>
    <sheet name="BDD Coûts unitaires repères" sheetId="25" r:id="rId3"/>
    <sheet name="BDD Coûts unitaires à compléter" sheetId="39" r:id="rId4"/>
    <sheet name="Actions climat socle &gt;&gt;&gt;" sheetId="30" r:id="rId5"/>
    <sheet name="BAT_RENO PATRIMOINE" sheetId="24" r:id="rId6"/>
    <sheet name="TRA_VEH SERVICE" sheetId="27" r:id="rId7"/>
    <sheet name="TRA_TRA COMMUN" sheetId="28" r:id="rId8"/>
    <sheet name="TRA_BUS-CARS" sheetId="29" r:id="rId9"/>
    <sheet name="TRA_SERM" sheetId="31" r:id="rId10"/>
    <sheet name="TRA_FERROVIAIRE" sheetId="40" r:id="rId11"/>
    <sheet name="TRA_FLUVIAL" sheetId="41" r:id="rId12"/>
    <sheet name="TRA_CYCLABLE" sheetId="32" r:id="rId13"/>
    <sheet name="ENE_ECLA PUBLIC" sheetId="33" r:id="rId14"/>
    <sheet name="Actions climat volontaires &gt;&gt;&gt;" sheetId="26" r:id="rId15"/>
    <sheet name="BAT_RENO_LOGSOC" sheetId="23" r:id="rId16"/>
    <sheet name="BAT_RENO_LOG PRIVES" sheetId="35" r:id="rId17"/>
    <sheet name="BAT_RENO_ESMS" sheetId="43" r:id="rId18"/>
    <sheet name="TRA_IRV" sheetId="16" r:id="rId19"/>
    <sheet name="TRA_VEH PRIVES" sheetId="38" r:id="rId20"/>
    <sheet name="ENE_PRODELEC_ENR" sheetId="18" r:id="rId21"/>
    <sheet name="ENE_RCU &amp; PROD CHALEUR" sheetId="17" r:id="rId22"/>
    <sheet name="TOUS_AIDES AUX COLLECTIVITES" sheetId="44" r:id="rId23"/>
  </sheets>
  <definedNames>
    <definedName name="_xlnm._FilterDatabase" localSheetId="2" hidden="1">'BDD Coûts unitaires repères'!$A$22:$V$152</definedName>
    <definedName name="_xlnm._FilterDatabase" localSheetId="22" hidden="1">'TOUS_AIDES AUX COLLECTIVITES'!$C$37:$D$53</definedName>
    <definedName name="_xlnm._FilterDatabase" localSheetId="10" hidden="1">TRA_FERROVIAIRE!$C$52:$D$96</definedName>
    <definedName name="_xlnm._FilterDatabase" localSheetId="11" hidden="1">TRA_FLUVIAL!$C$42:$D$69</definedName>
    <definedName name="_xlnm._FilterDatabase" localSheetId="9" hidden="1">TRA_SERM!$C$50:$D$74</definedName>
    <definedName name="_ftn1" localSheetId="12">TRA_CYCLABLE!$A$40</definedName>
    <definedName name="_ftn2" localSheetId="13">'ENE_ECLA PUBLIC'!#REF!</definedName>
    <definedName name="_ftn3" localSheetId="13">'ENE_ECLA PUBLIC'!#REF!</definedName>
    <definedName name="_ftnref1" localSheetId="12">TRA_CYCLABLE!$A$33</definedName>
    <definedName name="_ftnref2" localSheetId="13">'ENE_ECLA PUBLIC'!$A$23</definedName>
    <definedName name="_ftnref3" localSheetId="13">'ENE_ECLA PUBLIC'!$A$24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9" i="25" l="1"/>
  <c r="K109" i="25" s="1"/>
  <c r="L109" i="25" s="1"/>
  <c r="M109" i="25" s="1"/>
  <c r="N109" i="25" s="1"/>
  <c r="O109" i="25" s="1"/>
  <c r="P109" i="25" s="1"/>
  <c r="Q109" i="25" s="1"/>
  <c r="R109" i="25" s="1"/>
  <c r="S109" i="25" s="1"/>
  <c r="T109" i="25" s="1"/>
  <c r="I24" i="25" l="1"/>
  <c r="I23" i="25"/>
  <c r="G91" i="24" l="1"/>
  <c r="P175" i="17"/>
  <c r="H130" i="38"/>
  <c r="I130" i="38"/>
  <c r="J130" i="38"/>
  <c r="K130" i="38"/>
  <c r="L130" i="38"/>
  <c r="M130" i="38"/>
  <c r="N130" i="38"/>
  <c r="O130" i="38"/>
  <c r="P130" i="38"/>
  <c r="G130" i="38"/>
  <c r="H127" i="38"/>
  <c r="I127" i="38"/>
  <c r="J127" i="38"/>
  <c r="K127" i="38"/>
  <c r="L127" i="38"/>
  <c r="M127" i="38"/>
  <c r="N127" i="38"/>
  <c r="O127" i="38"/>
  <c r="P127" i="38"/>
  <c r="G127" i="38"/>
  <c r="G106" i="38"/>
  <c r="H106" i="38"/>
  <c r="I106" i="38"/>
  <c r="J106" i="38"/>
  <c r="K106" i="38"/>
  <c r="L106" i="38"/>
  <c r="M106" i="38"/>
  <c r="N106" i="38"/>
  <c r="O106" i="38"/>
  <c r="P106" i="38"/>
  <c r="G107" i="38"/>
  <c r="H107" i="38"/>
  <c r="I107" i="38"/>
  <c r="J107" i="38"/>
  <c r="K107" i="38" s="1"/>
  <c r="L107" i="38" s="1"/>
  <c r="M107" i="38" s="1"/>
  <c r="N107" i="38" s="1"/>
  <c r="O107" i="38" s="1"/>
  <c r="P107" i="38" s="1"/>
  <c r="P303" i="16"/>
  <c r="P108" i="33"/>
  <c r="H108" i="33"/>
  <c r="I108" i="33"/>
  <c r="J108" i="33"/>
  <c r="K108" i="33"/>
  <c r="L108" i="33"/>
  <c r="M108" i="33"/>
  <c r="N108" i="33"/>
  <c r="O108" i="33"/>
  <c r="G108" i="33"/>
  <c r="P102" i="33"/>
  <c r="H102" i="33"/>
  <c r="G102" i="33"/>
  <c r="P114" i="32"/>
  <c r="P111" i="32"/>
  <c r="G109" i="32"/>
  <c r="G112" i="32"/>
  <c r="G108" i="32"/>
  <c r="G115" i="40"/>
  <c r="G114" i="40"/>
  <c r="G113" i="40"/>
  <c r="G160" i="27"/>
  <c r="G157" i="27" s="1"/>
  <c r="G158" i="27"/>
  <c r="G150" i="27"/>
  <c r="J24" i="25"/>
  <c r="K24" i="25" s="1"/>
  <c r="I108" i="25"/>
  <c r="J108" i="25" s="1"/>
  <c r="K108" i="25" s="1"/>
  <c r="L108" i="25" s="1"/>
  <c r="M108" i="25" s="1"/>
  <c r="N108" i="25" s="1"/>
  <c r="O108" i="25" s="1"/>
  <c r="P108" i="25" s="1"/>
  <c r="Q108" i="25" s="1"/>
  <c r="R108" i="25" s="1"/>
  <c r="S108" i="25" s="1"/>
  <c r="T108" i="25" s="1"/>
  <c r="H46" i="7"/>
  <c r="G45" i="7"/>
  <c r="G76" i="28" l="1"/>
  <c r="G103" i="28" s="1"/>
  <c r="G184" i="27"/>
  <c r="G113" i="27"/>
  <c r="P152" i="27"/>
  <c r="G159" i="27"/>
  <c r="H156" i="27"/>
  <c r="H157" i="27"/>
  <c r="G154" i="27"/>
  <c r="G153" i="27"/>
  <c r="G152" i="27"/>
  <c r="H113" i="27"/>
  <c r="G160" i="17"/>
  <c r="H53" i="18"/>
  <c r="I53" i="18"/>
  <c r="J53" i="18"/>
  <c r="K53" i="18"/>
  <c r="L53" i="18"/>
  <c r="M53" i="18"/>
  <c r="N53" i="18"/>
  <c r="O53" i="18"/>
  <c r="P53" i="18"/>
  <c r="G53" i="18"/>
  <c r="G54" i="38"/>
  <c r="H54" i="38"/>
  <c r="I54" i="38"/>
  <c r="J54" i="38"/>
  <c r="K54" i="38"/>
  <c r="L54" i="38"/>
  <c r="M54" i="38"/>
  <c r="N54" i="38"/>
  <c r="O54" i="38"/>
  <c r="P54" i="38"/>
  <c r="F54" i="38"/>
  <c r="G57" i="38"/>
  <c r="H57" i="38"/>
  <c r="I57" i="38"/>
  <c r="J57" i="38"/>
  <c r="K57" i="38"/>
  <c r="L57" i="38"/>
  <c r="M57" i="38"/>
  <c r="N57" i="38"/>
  <c r="O57" i="38"/>
  <c r="P57" i="38"/>
  <c r="F57" i="38"/>
  <c r="G101" i="38"/>
  <c r="G126" i="29"/>
  <c r="G123" i="29" s="1"/>
  <c r="G96" i="29"/>
  <c r="G161" i="28"/>
  <c r="G97" i="24"/>
  <c r="H97" i="24" s="1"/>
  <c r="I97" i="24" s="1"/>
  <c r="J97" i="24" s="1"/>
  <c r="K97" i="24" s="1"/>
  <c r="L97" i="24" s="1"/>
  <c r="M97" i="24" s="1"/>
  <c r="N97" i="24" s="1"/>
  <c r="O97" i="24" s="1"/>
  <c r="P97" i="24" s="1"/>
  <c r="G100" i="24"/>
  <c r="H100" i="24" s="1"/>
  <c r="I100" i="24" s="1"/>
  <c r="J100" i="24" s="1"/>
  <c r="K100" i="24" s="1"/>
  <c r="L100" i="24" s="1"/>
  <c r="M100" i="24" s="1"/>
  <c r="N100" i="24" s="1"/>
  <c r="O100" i="24" s="1"/>
  <c r="P100" i="24" s="1"/>
  <c r="G101" i="24"/>
  <c r="H101" i="24" s="1"/>
  <c r="I101" i="24" s="1"/>
  <c r="J101" i="24" s="1"/>
  <c r="K101" i="24" s="1"/>
  <c r="L101" i="24" s="1"/>
  <c r="M101" i="24" s="1"/>
  <c r="N101" i="24" s="1"/>
  <c r="O101" i="24" s="1"/>
  <c r="P101" i="24" s="1"/>
  <c r="G102" i="24"/>
  <c r="H102" i="24" s="1"/>
  <c r="I102" i="24" s="1"/>
  <c r="J102" i="24" s="1"/>
  <c r="K102" i="24" s="1"/>
  <c r="L102" i="24" s="1"/>
  <c r="M102" i="24" s="1"/>
  <c r="N102" i="24" s="1"/>
  <c r="O102" i="24" s="1"/>
  <c r="P102" i="24" s="1"/>
  <c r="G104" i="24"/>
  <c r="H104" i="24" s="1"/>
  <c r="I104" i="24" s="1"/>
  <c r="J104" i="24" s="1"/>
  <c r="K104" i="24" s="1"/>
  <c r="L104" i="24" s="1"/>
  <c r="M104" i="24" s="1"/>
  <c r="N104" i="24" s="1"/>
  <c r="O104" i="24" s="1"/>
  <c r="P104" i="24" s="1"/>
  <c r="G105" i="24"/>
  <c r="H105" i="24" s="1"/>
  <c r="I105" i="24" s="1"/>
  <c r="J105" i="24" s="1"/>
  <c r="K105" i="24" s="1"/>
  <c r="L105" i="24" s="1"/>
  <c r="M105" i="24" s="1"/>
  <c r="N105" i="24" s="1"/>
  <c r="O105" i="24" s="1"/>
  <c r="P105" i="24" s="1"/>
  <c r="G106" i="24"/>
  <c r="H106" i="24" s="1"/>
  <c r="I106" i="24" s="1"/>
  <c r="J106" i="24" s="1"/>
  <c r="K106" i="24" s="1"/>
  <c r="L106" i="24" s="1"/>
  <c r="M106" i="24" s="1"/>
  <c r="N106" i="24" s="1"/>
  <c r="O106" i="24" s="1"/>
  <c r="P106" i="24" s="1"/>
  <c r="G107" i="24"/>
  <c r="H107" i="24" s="1"/>
  <c r="I107" i="24" s="1"/>
  <c r="J107" i="24" s="1"/>
  <c r="K107" i="24" s="1"/>
  <c r="L107" i="24" s="1"/>
  <c r="M107" i="24" s="1"/>
  <c r="N107" i="24" s="1"/>
  <c r="O107" i="24" s="1"/>
  <c r="P107" i="24" s="1"/>
  <c r="G108" i="24"/>
  <c r="H108" i="24" s="1"/>
  <c r="I108" i="24" s="1"/>
  <c r="J108" i="24" s="1"/>
  <c r="K108" i="24" s="1"/>
  <c r="L108" i="24" s="1"/>
  <c r="M108" i="24" s="1"/>
  <c r="N108" i="24" s="1"/>
  <c r="O108" i="24" s="1"/>
  <c r="P108" i="24" s="1"/>
  <c r="G111" i="24"/>
  <c r="H111" i="24" s="1"/>
  <c r="I111" i="24" s="1"/>
  <c r="J111" i="24" s="1"/>
  <c r="K111" i="24" s="1"/>
  <c r="L111" i="24" s="1"/>
  <c r="M111" i="24" s="1"/>
  <c r="N111" i="24" s="1"/>
  <c r="O111" i="24" s="1"/>
  <c r="P111" i="24" s="1"/>
  <c r="G112" i="24"/>
  <c r="H112" i="24" s="1"/>
  <c r="I112" i="24" s="1"/>
  <c r="J112" i="24" s="1"/>
  <c r="K112" i="24" s="1"/>
  <c r="L112" i="24" s="1"/>
  <c r="M112" i="24" s="1"/>
  <c r="N112" i="24" s="1"/>
  <c r="O112" i="24" s="1"/>
  <c r="P112" i="24" s="1"/>
  <c r="G115" i="24"/>
  <c r="H115" i="24" s="1"/>
  <c r="I115" i="24" s="1"/>
  <c r="J115" i="24" s="1"/>
  <c r="K115" i="24" s="1"/>
  <c r="L115" i="24" s="1"/>
  <c r="M115" i="24" s="1"/>
  <c r="N115" i="24" s="1"/>
  <c r="O115" i="24" s="1"/>
  <c r="P115" i="24" s="1"/>
  <c r="G116" i="24"/>
  <c r="H116" i="24" s="1"/>
  <c r="I116" i="24" s="1"/>
  <c r="J116" i="24" s="1"/>
  <c r="K116" i="24" s="1"/>
  <c r="L116" i="24" s="1"/>
  <c r="M116" i="24" s="1"/>
  <c r="N116" i="24" s="1"/>
  <c r="O116" i="24" s="1"/>
  <c r="P116" i="24" s="1"/>
  <c r="G117" i="24"/>
  <c r="H117" i="24" s="1"/>
  <c r="I117" i="24" s="1"/>
  <c r="J117" i="24" s="1"/>
  <c r="K117" i="24" s="1"/>
  <c r="L117" i="24" s="1"/>
  <c r="M117" i="24" s="1"/>
  <c r="N117" i="24" s="1"/>
  <c r="O117" i="24" s="1"/>
  <c r="P117" i="24" s="1"/>
  <c r="G119" i="24"/>
  <c r="H119" i="24" s="1"/>
  <c r="I119" i="24" s="1"/>
  <c r="J119" i="24" s="1"/>
  <c r="K119" i="24" s="1"/>
  <c r="L119" i="24" s="1"/>
  <c r="M119" i="24" s="1"/>
  <c r="N119" i="24" s="1"/>
  <c r="O119" i="24" s="1"/>
  <c r="P119" i="24" s="1"/>
  <c r="G120" i="24"/>
  <c r="H120" i="24" s="1"/>
  <c r="I120" i="24" s="1"/>
  <c r="J120" i="24" s="1"/>
  <c r="K120" i="24" s="1"/>
  <c r="L120" i="24" s="1"/>
  <c r="M120" i="24" s="1"/>
  <c r="N120" i="24" s="1"/>
  <c r="O120" i="24" s="1"/>
  <c r="P120" i="24" s="1"/>
  <c r="G121" i="24"/>
  <c r="H121" i="24" s="1"/>
  <c r="I121" i="24" s="1"/>
  <c r="J121" i="24" s="1"/>
  <c r="K121" i="24" s="1"/>
  <c r="L121" i="24" s="1"/>
  <c r="M121" i="24" s="1"/>
  <c r="N121" i="24" s="1"/>
  <c r="O121" i="24" s="1"/>
  <c r="P121" i="24" s="1"/>
  <c r="G122" i="24"/>
  <c r="H122" i="24" s="1"/>
  <c r="I122" i="24" s="1"/>
  <c r="J122" i="24" s="1"/>
  <c r="K122" i="24" s="1"/>
  <c r="L122" i="24" s="1"/>
  <c r="M122" i="24" s="1"/>
  <c r="N122" i="24" s="1"/>
  <c r="O122" i="24" s="1"/>
  <c r="P122" i="24" s="1"/>
  <c r="G123" i="24"/>
  <c r="H123" i="24" s="1"/>
  <c r="I123" i="24" s="1"/>
  <c r="J123" i="24" s="1"/>
  <c r="K123" i="24" s="1"/>
  <c r="L123" i="24" s="1"/>
  <c r="M123" i="24" s="1"/>
  <c r="N123" i="24" s="1"/>
  <c r="O123" i="24" s="1"/>
  <c r="P123" i="24" s="1"/>
  <c r="G125" i="24"/>
  <c r="H125" i="24" s="1"/>
  <c r="I125" i="24" s="1"/>
  <c r="J125" i="24" s="1"/>
  <c r="K125" i="24" s="1"/>
  <c r="L125" i="24" s="1"/>
  <c r="M125" i="24" s="1"/>
  <c r="N125" i="24" s="1"/>
  <c r="O125" i="24" s="1"/>
  <c r="P125" i="24" s="1"/>
  <c r="G126" i="24"/>
  <c r="H126" i="24" s="1"/>
  <c r="I126" i="24" s="1"/>
  <c r="J126" i="24" s="1"/>
  <c r="K126" i="24" s="1"/>
  <c r="L126" i="24" s="1"/>
  <c r="M126" i="24" s="1"/>
  <c r="N126" i="24" s="1"/>
  <c r="O126" i="24" s="1"/>
  <c r="P126" i="24" s="1"/>
  <c r="G129" i="24"/>
  <c r="H129" i="24" s="1"/>
  <c r="I129" i="24" s="1"/>
  <c r="J129" i="24" s="1"/>
  <c r="K129" i="24" s="1"/>
  <c r="L129" i="24" s="1"/>
  <c r="M129" i="24" s="1"/>
  <c r="N129" i="24" s="1"/>
  <c r="O129" i="24" s="1"/>
  <c r="P129" i="24" s="1"/>
  <c r="G130" i="24"/>
  <c r="H130" i="24" s="1"/>
  <c r="I130" i="24" s="1"/>
  <c r="J130" i="24" s="1"/>
  <c r="K130" i="24" s="1"/>
  <c r="L130" i="24" s="1"/>
  <c r="M130" i="24" s="1"/>
  <c r="N130" i="24" s="1"/>
  <c r="O130" i="24" s="1"/>
  <c r="P130" i="24" s="1"/>
  <c r="G131" i="24"/>
  <c r="H131" i="24" s="1"/>
  <c r="I131" i="24" s="1"/>
  <c r="J131" i="24" s="1"/>
  <c r="K131" i="24" s="1"/>
  <c r="L131" i="24" s="1"/>
  <c r="M131" i="24" s="1"/>
  <c r="N131" i="24" s="1"/>
  <c r="O131" i="24" s="1"/>
  <c r="P131" i="24" s="1"/>
  <c r="G133" i="24"/>
  <c r="H133" i="24" s="1"/>
  <c r="I133" i="24" s="1"/>
  <c r="J133" i="24" s="1"/>
  <c r="K133" i="24" s="1"/>
  <c r="L133" i="24" s="1"/>
  <c r="M133" i="24" s="1"/>
  <c r="N133" i="24" s="1"/>
  <c r="O133" i="24" s="1"/>
  <c r="P133" i="24" s="1"/>
  <c r="G134" i="24"/>
  <c r="H134" i="24" s="1"/>
  <c r="I134" i="24" s="1"/>
  <c r="J134" i="24" s="1"/>
  <c r="K134" i="24" s="1"/>
  <c r="L134" i="24" s="1"/>
  <c r="M134" i="24" s="1"/>
  <c r="N134" i="24" s="1"/>
  <c r="O134" i="24" s="1"/>
  <c r="P134" i="24" s="1"/>
  <c r="G135" i="24"/>
  <c r="H135" i="24" s="1"/>
  <c r="I135" i="24" s="1"/>
  <c r="J135" i="24" s="1"/>
  <c r="K135" i="24" s="1"/>
  <c r="L135" i="24" s="1"/>
  <c r="M135" i="24" s="1"/>
  <c r="N135" i="24" s="1"/>
  <c r="O135" i="24" s="1"/>
  <c r="P135" i="24" s="1"/>
  <c r="G136" i="24"/>
  <c r="H136" i="24" s="1"/>
  <c r="I136" i="24" s="1"/>
  <c r="J136" i="24" s="1"/>
  <c r="K136" i="24" s="1"/>
  <c r="L136" i="24" s="1"/>
  <c r="M136" i="24" s="1"/>
  <c r="N136" i="24" s="1"/>
  <c r="O136" i="24" s="1"/>
  <c r="P136" i="24" s="1"/>
  <c r="G137" i="24"/>
  <c r="H137" i="24" s="1"/>
  <c r="I137" i="24" s="1"/>
  <c r="J137" i="24" s="1"/>
  <c r="K137" i="24" s="1"/>
  <c r="L137" i="24" s="1"/>
  <c r="M137" i="24" s="1"/>
  <c r="N137" i="24" s="1"/>
  <c r="O137" i="24" s="1"/>
  <c r="P137" i="24" s="1"/>
  <c r="G96" i="24"/>
  <c r="H96" i="24" s="1"/>
  <c r="I96" i="24" s="1"/>
  <c r="J96" i="24" s="1"/>
  <c r="K96" i="24" s="1"/>
  <c r="L96" i="24" s="1"/>
  <c r="M96" i="24" s="1"/>
  <c r="N96" i="24" s="1"/>
  <c r="O96" i="24" s="1"/>
  <c r="P96" i="24" s="1"/>
  <c r="G94" i="24"/>
  <c r="H94" i="24" s="1"/>
  <c r="I94" i="24" s="1"/>
  <c r="J94" i="24" s="1"/>
  <c r="K94" i="24" s="1"/>
  <c r="L94" i="24" s="1"/>
  <c r="M94" i="24" s="1"/>
  <c r="N94" i="24" s="1"/>
  <c r="O94" i="24" s="1"/>
  <c r="P94" i="24" s="1"/>
  <c r="G92" i="24"/>
  <c r="H92" i="24" s="1"/>
  <c r="I92" i="24" s="1"/>
  <c r="J92" i="24" s="1"/>
  <c r="K92" i="24" s="1"/>
  <c r="L92" i="24" s="1"/>
  <c r="M92" i="24" s="1"/>
  <c r="N92" i="24" s="1"/>
  <c r="O92" i="24" s="1"/>
  <c r="P92" i="24" s="1"/>
  <c r="G93" i="24"/>
  <c r="H93" i="24" s="1"/>
  <c r="I93" i="24" s="1"/>
  <c r="J93" i="24" s="1"/>
  <c r="K93" i="24" s="1"/>
  <c r="L93" i="24" s="1"/>
  <c r="M93" i="24" s="1"/>
  <c r="N93" i="24" s="1"/>
  <c r="O93" i="24" s="1"/>
  <c r="P93" i="24" s="1"/>
  <c r="G150" i="24" l="1"/>
  <c r="H76" i="28"/>
  <c r="G151" i="27"/>
  <c r="G149" i="27" s="1"/>
  <c r="H91" i="24"/>
  <c r="I91" i="24" s="1"/>
  <c r="J91" i="24" s="1"/>
  <c r="K91" i="24" s="1"/>
  <c r="L91" i="24" s="1"/>
  <c r="M91" i="24" s="1"/>
  <c r="N91" i="24" s="1"/>
  <c r="O91" i="24" s="1"/>
  <c r="P91" i="24" s="1"/>
  <c r="G151" i="24"/>
  <c r="H150" i="24" l="1"/>
  <c r="H152" i="24" s="1"/>
  <c r="I150" i="24"/>
  <c r="I152" i="24" s="1"/>
  <c r="J150" i="24"/>
  <c r="J152" i="24" s="1"/>
  <c r="K150" i="24"/>
  <c r="K152" i="24" s="1"/>
  <c r="L150" i="24"/>
  <c r="L152" i="24" s="1"/>
  <c r="M150" i="24"/>
  <c r="M152" i="24" s="1"/>
  <c r="N150" i="24"/>
  <c r="N152" i="24" s="1"/>
  <c r="O150" i="24"/>
  <c r="O152" i="24" s="1"/>
  <c r="P150" i="24"/>
  <c r="P152" i="24" s="1"/>
  <c r="H151" i="24"/>
  <c r="I151" i="24"/>
  <c r="J151" i="24"/>
  <c r="K151" i="24"/>
  <c r="L151" i="24"/>
  <c r="M151" i="24"/>
  <c r="N151" i="24"/>
  <c r="O151" i="24"/>
  <c r="P151" i="24"/>
  <c r="G152" i="24"/>
  <c r="G172" i="17"/>
  <c r="G171" i="17"/>
  <c r="G170" i="17" s="1"/>
  <c r="G165" i="17"/>
  <c r="G164" i="17"/>
  <c r="G163" i="17" s="1"/>
  <c r="G118" i="18"/>
  <c r="G113" i="18"/>
  <c r="H113" i="18"/>
  <c r="I113" i="18"/>
  <c r="J113" i="18"/>
  <c r="K113" i="18"/>
  <c r="L113" i="18"/>
  <c r="M113" i="18"/>
  <c r="N113" i="18"/>
  <c r="O113" i="18"/>
  <c r="P113" i="18"/>
  <c r="J26" i="25" l="1"/>
  <c r="H38" i="25"/>
  <c r="G91" i="18"/>
  <c r="H91" i="18" s="1"/>
  <c r="I91" i="18" s="1"/>
  <c r="J91" i="18" s="1"/>
  <c r="K91" i="18" s="1"/>
  <c r="L91" i="18" s="1"/>
  <c r="M91" i="18" s="1"/>
  <c r="N91" i="18" s="1"/>
  <c r="O91" i="18" s="1"/>
  <c r="P91" i="18" s="1"/>
  <c r="G90" i="18"/>
  <c r="H90" i="18" s="1"/>
  <c r="I90" i="18" s="1"/>
  <c r="J90" i="18" s="1"/>
  <c r="K90" i="18" s="1"/>
  <c r="L90" i="18" s="1"/>
  <c r="M90" i="18" s="1"/>
  <c r="N90" i="18" s="1"/>
  <c r="O90" i="18" s="1"/>
  <c r="P90" i="18" s="1"/>
  <c r="G84" i="18"/>
  <c r="H84" i="18" s="1"/>
  <c r="I84" i="18" s="1"/>
  <c r="J84" i="18" s="1"/>
  <c r="K84" i="18" s="1"/>
  <c r="L84" i="18" s="1"/>
  <c r="M84" i="18" s="1"/>
  <c r="N84" i="18" s="1"/>
  <c r="O84" i="18" s="1"/>
  <c r="P84" i="18" s="1"/>
  <c r="G85" i="18"/>
  <c r="H85" i="18" s="1"/>
  <c r="I85" i="18" s="1"/>
  <c r="J85" i="18" s="1"/>
  <c r="K85" i="18" s="1"/>
  <c r="L85" i="18" s="1"/>
  <c r="M85" i="18" s="1"/>
  <c r="N85" i="18" s="1"/>
  <c r="O85" i="18" s="1"/>
  <c r="P85" i="18" s="1"/>
  <c r="G83" i="18"/>
  <c r="H83" i="18" s="1"/>
  <c r="I83" i="18" s="1"/>
  <c r="J83" i="18" s="1"/>
  <c r="K83" i="18" s="1"/>
  <c r="L83" i="18" s="1"/>
  <c r="M83" i="18" s="1"/>
  <c r="N83" i="18" s="1"/>
  <c r="O83" i="18" s="1"/>
  <c r="P83" i="18" s="1"/>
  <c r="G81" i="18"/>
  <c r="H81" i="18" s="1"/>
  <c r="G80" i="18"/>
  <c r="H80" i="18" s="1"/>
  <c r="N54" i="7"/>
  <c r="O54" i="7"/>
  <c r="P54" i="7"/>
  <c r="Q54" i="7"/>
  <c r="R54" i="7"/>
  <c r="S54" i="7"/>
  <c r="M54" i="7"/>
  <c r="I80" i="18" l="1"/>
  <c r="J80" i="18" s="1"/>
  <c r="K80" i="18" s="1"/>
  <c r="L80" i="18" s="1"/>
  <c r="M80" i="18" s="1"/>
  <c r="N80" i="18" s="1"/>
  <c r="O80" i="18" s="1"/>
  <c r="P80" i="18" s="1"/>
  <c r="G91" i="31"/>
  <c r="H91" i="31" s="1"/>
  <c r="I91" i="31" s="1"/>
  <c r="J91" i="31" s="1"/>
  <c r="K91" i="31" s="1"/>
  <c r="L91" i="31" s="1"/>
  <c r="M91" i="31" s="1"/>
  <c r="N91" i="31" s="1"/>
  <c r="O91" i="31" s="1"/>
  <c r="P91" i="31" s="1"/>
  <c r="G85" i="28"/>
  <c r="H85" i="28" s="1"/>
  <c r="I85" i="28" s="1"/>
  <c r="J85" i="28" s="1"/>
  <c r="K85" i="28" s="1"/>
  <c r="L85" i="28" s="1"/>
  <c r="M85" i="28" s="1"/>
  <c r="N85" i="28" s="1"/>
  <c r="O85" i="28" s="1"/>
  <c r="P85" i="28" s="1"/>
  <c r="G84" i="28"/>
  <c r="H84" i="28" s="1"/>
  <c r="I84" i="28" s="1"/>
  <c r="J84" i="28" s="1"/>
  <c r="K84" i="28" s="1"/>
  <c r="L84" i="28" s="1"/>
  <c r="M84" i="28" s="1"/>
  <c r="N84" i="28" s="1"/>
  <c r="O84" i="28" s="1"/>
  <c r="P84" i="28" s="1"/>
  <c r="G111" i="29"/>
  <c r="D117" i="40"/>
  <c r="B116" i="40"/>
  <c r="O33" i="7"/>
  <c r="P33" i="7"/>
  <c r="Q33" i="7"/>
  <c r="R33" i="7"/>
  <c r="S33" i="7"/>
  <c r="C33" i="7"/>
  <c r="H61" i="44"/>
  <c r="I61" i="44"/>
  <c r="J61" i="44"/>
  <c r="K61" i="44"/>
  <c r="L61" i="44"/>
  <c r="M61" i="44"/>
  <c r="N61" i="44"/>
  <c r="N62" i="44" s="1"/>
  <c r="M33" i="7" s="1"/>
  <c r="O61" i="44"/>
  <c r="O62" i="44" s="1"/>
  <c r="N33" i="7" s="1"/>
  <c r="P61" i="44"/>
  <c r="P62" i="44" s="1"/>
  <c r="G61" i="44"/>
  <c r="F127" i="43"/>
  <c r="P117" i="43"/>
  <c r="O117" i="43"/>
  <c r="N117" i="43"/>
  <c r="M117" i="43"/>
  <c r="L117" i="43"/>
  <c r="K117" i="43"/>
  <c r="J117" i="43"/>
  <c r="I117" i="43"/>
  <c r="H117" i="43"/>
  <c r="G117" i="43"/>
  <c r="F116" i="43"/>
  <c r="Q79" i="7" l="1"/>
  <c r="G62" i="44"/>
  <c r="I62" i="44"/>
  <c r="P79" i="7"/>
  <c r="H62" i="44"/>
  <c r="O79" i="7"/>
  <c r="N79" i="7"/>
  <c r="L62" i="44"/>
  <c r="K33" i="7" s="1"/>
  <c r="S79" i="7"/>
  <c r="K79" i="7"/>
  <c r="J62" i="44"/>
  <c r="R79" i="7"/>
  <c r="M79" i="7"/>
  <c r="M62" i="44"/>
  <c r="L33" i="7" s="1"/>
  <c r="L79" i="7" s="1"/>
  <c r="K62" i="44"/>
  <c r="J33" i="7" s="1"/>
  <c r="J79" i="7" s="1"/>
  <c r="D82" i="43"/>
  <c r="D85" i="43" s="1"/>
  <c r="C28" i="7" s="1"/>
  <c r="C82" i="43"/>
  <c r="C84" i="43" s="1"/>
  <c r="O22" i="7"/>
  <c r="J22" i="7"/>
  <c r="H76" i="41"/>
  <c r="K22" i="7" s="1"/>
  <c r="I76" i="41"/>
  <c r="L22" i="7" s="1"/>
  <c r="J76" i="41"/>
  <c r="M22" i="7" s="1"/>
  <c r="K76" i="41"/>
  <c r="N22" i="7" s="1"/>
  <c r="L76" i="41"/>
  <c r="M76" i="41"/>
  <c r="P22" i="7" s="1"/>
  <c r="N76" i="41"/>
  <c r="Q22" i="7" s="1"/>
  <c r="O76" i="41"/>
  <c r="R22" i="7" s="1"/>
  <c r="P76" i="41"/>
  <c r="S22" i="7" s="1"/>
  <c r="G76" i="41"/>
  <c r="F107" i="41"/>
  <c r="D76" i="41"/>
  <c r="C22" i="7" s="1"/>
  <c r="P37" i="41"/>
  <c r="O37" i="41"/>
  <c r="N37" i="41"/>
  <c r="M37" i="41"/>
  <c r="L37" i="41"/>
  <c r="K37" i="41"/>
  <c r="J37" i="41"/>
  <c r="I37" i="41"/>
  <c r="H37" i="41"/>
  <c r="G37" i="41"/>
  <c r="D115" i="40"/>
  <c r="C115" i="40"/>
  <c r="D114" i="40"/>
  <c r="D113" i="40"/>
  <c r="I67" i="7"/>
  <c r="G134" i="27"/>
  <c r="G136" i="27"/>
  <c r="H136" i="27" s="1"/>
  <c r="P47" i="40"/>
  <c r="P114" i="40" s="1"/>
  <c r="O47" i="40"/>
  <c r="O114" i="40" s="1"/>
  <c r="N47" i="40"/>
  <c r="N114" i="40" s="1"/>
  <c r="M47" i="40"/>
  <c r="M114" i="40" s="1"/>
  <c r="L47" i="40"/>
  <c r="L114" i="40" s="1"/>
  <c r="K47" i="40"/>
  <c r="K114" i="40" s="1"/>
  <c r="J47" i="40"/>
  <c r="J114" i="40" s="1"/>
  <c r="I47" i="40"/>
  <c r="I114" i="40" s="1"/>
  <c r="H47" i="40"/>
  <c r="H114" i="40" s="1"/>
  <c r="G47" i="40"/>
  <c r="H44" i="40"/>
  <c r="H113" i="40" s="1"/>
  <c r="I44" i="40"/>
  <c r="I113" i="40" s="1"/>
  <c r="J44" i="40"/>
  <c r="J113" i="40" s="1"/>
  <c r="K44" i="40"/>
  <c r="K113" i="40" s="1"/>
  <c r="L44" i="40"/>
  <c r="L113" i="40" s="1"/>
  <c r="M44" i="40"/>
  <c r="M113" i="40" s="1"/>
  <c r="N44" i="40"/>
  <c r="N113" i="40" s="1"/>
  <c r="O44" i="40"/>
  <c r="O113" i="40" s="1"/>
  <c r="P44" i="40"/>
  <c r="P113" i="40" s="1"/>
  <c r="G44" i="40"/>
  <c r="F150" i="40"/>
  <c r="F139" i="40"/>
  <c r="G140" i="40" s="1"/>
  <c r="H140" i="40" s="1"/>
  <c r="I140" i="40" s="1"/>
  <c r="J140" i="40" s="1"/>
  <c r="K140" i="40" s="1"/>
  <c r="L140" i="40" s="1"/>
  <c r="M140" i="40" s="1"/>
  <c r="N140" i="40" s="1"/>
  <c r="O140" i="40" s="1"/>
  <c r="P140" i="40" s="1"/>
  <c r="C21" i="7"/>
  <c r="F21" i="7" s="1"/>
  <c r="H148" i="25"/>
  <c r="H149" i="25"/>
  <c r="H150" i="25"/>
  <c r="H151" i="25"/>
  <c r="H152" i="25"/>
  <c r="H146" i="25"/>
  <c r="H145" i="25"/>
  <c r="H144" i="25"/>
  <c r="H143" i="25"/>
  <c r="H142" i="25"/>
  <c r="H141" i="25"/>
  <c r="H140" i="25"/>
  <c r="H139" i="25"/>
  <c r="H138" i="25"/>
  <c r="H137" i="25"/>
  <c r="H136" i="25"/>
  <c r="H135" i="25"/>
  <c r="H133" i="25"/>
  <c r="H131" i="25"/>
  <c r="H130" i="25"/>
  <c r="H129" i="25"/>
  <c r="H128" i="25"/>
  <c r="H124" i="25"/>
  <c r="H123" i="25"/>
  <c r="H122" i="25"/>
  <c r="H121" i="25"/>
  <c r="H120" i="25"/>
  <c r="H119" i="25"/>
  <c r="H118" i="25"/>
  <c r="H117" i="25"/>
  <c r="H116" i="25"/>
  <c r="H115" i="25"/>
  <c r="H114" i="25"/>
  <c r="H113" i="25"/>
  <c r="H112" i="25"/>
  <c r="H111" i="25"/>
  <c r="H110" i="25"/>
  <c r="H83" i="25"/>
  <c r="H82" i="25"/>
  <c r="H81" i="25"/>
  <c r="H80" i="25"/>
  <c r="H79" i="25"/>
  <c r="H68" i="25"/>
  <c r="H67" i="25"/>
  <c r="H66" i="25"/>
  <c r="H65" i="25"/>
  <c r="H62" i="25"/>
  <c r="H61" i="25"/>
  <c r="H60" i="25"/>
  <c r="H59" i="25"/>
  <c r="H50" i="25"/>
  <c r="H49" i="25"/>
  <c r="H48" i="25"/>
  <c r="H47" i="25"/>
  <c r="H46" i="25"/>
  <c r="H45" i="25"/>
  <c r="H44" i="25"/>
  <c r="H43" i="25"/>
  <c r="H41" i="25"/>
  <c r="H40" i="25"/>
  <c r="H39" i="25"/>
  <c r="H37" i="25"/>
  <c r="G66" i="43" l="1"/>
  <c r="G82" i="43" s="1"/>
  <c r="G67" i="43"/>
  <c r="G83" i="43" s="1"/>
  <c r="L68" i="7"/>
  <c r="R68" i="7"/>
  <c r="G191" i="28"/>
  <c r="J68" i="7"/>
  <c r="Q68" i="7"/>
  <c r="S68" i="7"/>
  <c r="K68" i="7"/>
  <c r="P68" i="7"/>
  <c r="O68" i="7"/>
  <c r="N68" i="7"/>
  <c r="M68" i="7"/>
  <c r="H108" i="25"/>
  <c r="H109" i="25"/>
  <c r="D84" i="43"/>
  <c r="C85" i="43"/>
  <c r="E21" i="7"/>
  <c r="E67" i="7"/>
  <c r="I21" i="7"/>
  <c r="F67" i="7"/>
  <c r="H21" i="7"/>
  <c r="G67" i="7"/>
  <c r="G21" i="7"/>
  <c r="H67" i="7"/>
  <c r="J103" i="25"/>
  <c r="K103" i="25" s="1"/>
  <c r="L103" i="25" s="1"/>
  <c r="M103" i="25" s="1"/>
  <c r="N103" i="25" s="1"/>
  <c r="O103" i="25" s="1"/>
  <c r="P103" i="25" s="1"/>
  <c r="Q103" i="25" s="1"/>
  <c r="R103" i="25" s="1"/>
  <c r="S103" i="25" s="1"/>
  <c r="T103" i="25" s="1"/>
  <c r="J102" i="25"/>
  <c r="K102" i="25" s="1"/>
  <c r="L102" i="25" s="1"/>
  <c r="M102" i="25" s="1"/>
  <c r="N102" i="25" s="1"/>
  <c r="O102" i="25" s="1"/>
  <c r="P102" i="25" s="1"/>
  <c r="Q102" i="25" s="1"/>
  <c r="R102" i="25" s="1"/>
  <c r="S102" i="25" s="1"/>
  <c r="T102" i="25" s="1"/>
  <c r="J105" i="25"/>
  <c r="J106" i="25"/>
  <c r="J107" i="25"/>
  <c r="K107" i="25" s="1"/>
  <c r="L107" i="25" s="1"/>
  <c r="J104" i="25"/>
  <c r="J23" i="25"/>
  <c r="F42" i="7"/>
  <c r="F44" i="7" s="1"/>
  <c r="E42" i="7"/>
  <c r="E43" i="7" s="1"/>
  <c r="J30" i="25"/>
  <c r="K30" i="25" s="1"/>
  <c r="L30" i="25" s="1"/>
  <c r="M30" i="25" s="1"/>
  <c r="N30" i="25" s="1"/>
  <c r="O30" i="25" s="1"/>
  <c r="P30" i="25" s="1"/>
  <c r="Q30" i="25" s="1"/>
  <c r="J29" i="25"/>
  <c r="K29" i="25" s="1"/>
  <c r="L29" i="25" s="1"/>
  <c r="J28" i="25"/>
  <c r="K28" i="25" s="1"/>
  <c r="L28" i="25" s="1"/>
  <c r="M28" i="25" s="1"/>
  <c r="J27" i="25"/>
  <c r="K27" i="25" s="1"/>
  <c r="I25" i="25"/>
  <c r="G117" i="40" l="1"/>
  <c r="J21" i="7" s="1"/>
  <c r="J67" i="7" s="1"/>
  <c r="F43" i="7"/>
  <c r="H115" i="40"/>
  <c r="H102" i="25"/>
  <c r="H103" i="25"/>
  <c r="K105" i="25"/>
  <c r="L105" i="25" s="1"/>
  <c r="M105" i="25" s="1"/>
  <c r="N105" i="25" s="1"/>
  <c r="O105" i="25" s="1"/>
  <c r="P105" i="25" s="1"/>
  <c r="Q105" i="25" s="1"/>
  <c r="R105" i="25" s="1"/>
  <c r="S105" i="25" s="1"/>
  <c r="T105" i="25" s="1"/>
  <c r="K104" i="25"/>
  <c r="L104" i="25" s="1"/>
  <c r="M104" i="25" s="1"/>
  <c r="N104" i="25" s="1"/>
  <c r="O104" i="25" s="1"/>
  <c r="P104" i="25" s="1"/>
  <c r="Q104" i="25" s="1"/>
  <c r="R104" i="25" s="1"/>
  <c r="S104" i="25" s="1"/>
  <c r="T104" i="25" s="1"/>
  <c r="M107" i="25"/>
  <c r="N107" i="25" s="1"/>
  <c r="O107" i="25" s="1"/>
  <c r="P107" i="25" s="1"/>
  <c r="Q107" i="25" s="1"/>
  <c r="R107" i="25" s="1"/>
  <c r="S107" i="25" s="1"/>
  <c r="T107" i="25" s="1"/>
  <c r="K106" i="25"/>
  <c r="L106" i="25" s="1"/>
  <c r="M106" i="25" s="1"/>
  <c r="N106" i="25" s="1"/>
  <c r="O106" i="25" s="1"/>
  <c r="P106" i="25" s="1"/>
  <c r="Q106" i="25" s="1"/>
  <c r="R106" i="25" s="1"/>
  <c r="S106" i="25" s="1"/>
  <c r="T106" i="25" s="1"/>
  <c r="L27" i="25"/>
  <c r="M27" i="25" s="1"/>
  <c r="N27" i="25" s="1"/>
  <c r="O27" i="25" s="1"/>
  <c r="P27" i="25" s="1"/>
  <c r="Q27" i="25" s="1"/>
  <c r="R27" i="25" s="1"/>
  <c r="S27" i="25" s="1"/>
  <c r="T27" i="25" s="1"/>
  <c r="R30" i="25"/>
  <c r="S30" i="25" s="1"/>
  <c r="T30" i="25" s="1"/>
  <c r="M29" i="25"/>
  <c r="N28" i="25"/>
  <c r="O28" i="25" s="1"/>
  <c r="P28" i="25" s="1"/>
  <c r="Q28" i="25" s="1"/>
  <c r="R28" i="25" s="1"/>
  <c r="S28" i="25" s="1"/>
  <c r="T28" i="25" s="1"/>
  <c r="D138" i="32"/>
  <c r="F138" i="32"/>
  <c r="H147" i="18"/>
  <c r="I147" i="18"/>
  <c r="J147" i="18"/>
  <c r="K147" i="18"/>
  <c r="L147" i="18"/>
  <c r="M147" i="18"/>
  <c r="N147" i="18"/>
  <c r="O147" i="18"/>
  <c r="P147" i="18"/>
  <c r="H148" i="18"/>
  <c r="I148" i="18"/>
  <c r="J148" i="18"/>
  <c r="K148" i="18"/>
  <c r="L148" i="18"/>
  <c r="M148" i="18"/>
  <c r="N148" i="18"/>
  <c r="O148" i="18"/>
  <c r="P148" i="18"/>
  <c r="H149" i="18"/>
  <c r="I149" i="18"/>
  <c r="J149" i="18"/>
  <c r="K149" i="18"/>
  <c r="L149" i="18"/>
  <c r="M149" i="18"/>
  <c r="N149" i="18"/>
  <c r="O149" i="18"/>
  <c r="P149" i="18"/>
  <c r="G148" i="18"/>
  <c r="G149" i="18"/>
  <c r="G147" i="18"/>
  <c r="I330" i="16"/>
  <c r="J330" i="16"/>
  <c r="K330" i="16"/>
  <c r="L330" i="16"/>
  <c r="M330" i="16"/>
  <c r="N330" i="16"/>
  <c r="O330" i="16"/>
  <c r="P330" i="16"/>
  <c r="I331" i="16"/>
  <c r="J331" i="16"/>
  <c r="K331" i="16"/>
  <c r="L331" i="16"/>
  <c r="M331" i="16"/>
  <c r="N331" i="16"/>
  <c r="O331" i="16"/>
  <c r="P331" i="16"/>
  <c r="I332" i="16"/>
  <c r="J332" i="16"/>
  <c r="K332" i="16"/>
  <c r="L332" i="16"/>
  <c r="M332" i="16"/>
  <c r="N332" i="16"/>
  <c r="O332" i="16"/>
  <c r="P332" i="16"/>
  <c r="H331" i="16"/>
  <c r="H330" i="16"/>
  <c r="H332" i="16"/>
  <c r="G331" i="16"/>
  <c r="G332" i="16"/>
  <c r="G330" i="16"/>
  <c r="H136" i="33"/>
  <c r="I136" i="33"/>
  <c r="J136" i="33"/>
  <c r="K136" i="33"/>
  <c r="L136" i="33"/>
  <c r="M136" i="33"/>
  <c r="N136" i="33"/>
  <c r="O136" i="33"/>
  <c r="P136" i="33"/>
  <c r="G136" i="33"/>
  <c r="H181" i="24"/>
  <c r="I181" i="24"/>
  <c r="J181" i="24"/>
  <c r="K181" i="24"/>
  <c r="L181" i="24"/>
  <c r="M181" i="24"/>
  <c r="N181" i="24"/>
  <c r="O181" i="24"/>
  <c r="P181" i="24"/>
  <c r="G181" i="24"/>
  <c r="H136" i="32"/>
  <c r="H138" i="32" s="1"/>
  <c r="I136" i="32"/>
  <c r="I138" i="32" s="1"/>
  <c r="J136" i="32"/>
  <c r="J138" i="32" s="1"/>
  <c r="K136" i="32"/>
  <c r="K138" i="32" s="1"/>
  <c r="L136" i="32"/>
  <c r="L138" i="32" s="1"/>
  <c r="M136" i="32"/>
  <c r="M138" i="32" s="1"/>
  <c r="N136" i="32"/>
  <c r="N138" i="32" s="1"/>
  <c r="O136" i="32"/>
  <c r="O138" i="32" s="1"/>
  <c r="P136" i="32"/>
  <c r="P138" i="32" s="1"/>
  <c r="G136" i="32"/>
  <c r="G138" i="32" s="1"/>
  <c r="H184" i="27"/>
  <c r="I184" i="27"/>
  <c r="J184" i="27"/>
  <c r="K184" i="27"/>
  <c r="L184" i="27"/>
  <c r="M184" i="27"/>
  <c r="N184" i="27"/>
  <c r="O184" i="27"/>
  <c r="P184" i="27"/>
  <c r="H152" i="29"/>
  <c r="I152" i="29"/>
  <c r="J152" i="29"/>
  <c r="K152" i="29"/>
  <c r="L152" i="29"/>
  <c r="M152" i="29"/>
  <c r="N152" i="29"/>
  <c r="O152" i="29"/>
  <c r="P152" i="29"/>
  <c r="G152" i="29"/>
  <c r="N29" i="25" l="1"/>
  <c r="O29" i="25" s="1"/>
  <c r="G329" i="16"/>
  <c r="H117" i="40"/>
  <c r="K21" i="7" s="1"/>
  <c r="K67" i="7" s="1"/>
  <c r="I115" i="40"/>
  <c r="H105" i="25"/>
  <c r="H104" i="25"/>
  <c r="H107" i="25"/>
  <c r="H106" i="25"/>
  <c r="H28" i="25"/>
  <c r="H27" i="25"/>
  <c r="H30" i="25"/>
  <c r="C81" i="24"/>
  <c r="J25" i="25"/>
  <c r="H136" i="17"/>
  <c r="I136" i="17" s="1"/>
  <c r="J136" i="17" s="1"/>
  <c r="K136" i="17" s="1"/>
  <c r="L136" i="17" s="1"/>
  <c r="M136" i="17" s="1"/>
  <c r="N136" i="17" s="1"/>
  <c r="O136" i="17" s="1"/>
  <c r="P136" i="17" s="1"/>
  <c r="G143" i="17"/>
  <c r="G142" i="17"/>
  <c r="G136" i="17"/>
  <c r="G137" i="17"/>
  <c r="H137" i="17" s="1"/>
  <c r="I137" i="17" s="1"/>
  <c r="J137" i="17" s="1"/>
  <c r="K137" i="17" s="1"/>
  <c r="L137" i="17" s="1"/>
  <c r="M137" i="17" s="1"/>
  <c r="N137" i="17" s="1"/>
  <c r="O137" i="17" s="1"/>
  <c r="P137" i="17" s="1"/>
  <c r="G138" i="17"/>
  <c r="H138" i="17" s="1"/>
  <c r="I138" i="17" s="1"/>
  <c r="J138" i="17" s="1"/>
  <c r="K138" i="17" s="1"/>
  <c r="L138" i="17" s="1"/>
  <c r="M138" i="17" s="1"/>
  <c r="N138" i="17" s="1"/>
  <c r="O138" i="17" s="1"/>
  <c r="P138" i="17" s="1"/>
  <c r="G139" i="17"/>
  <c r="H139" i="17" s="1"/>
  <c r="I139" i="17" s="1"/>
  <c r="J139" i="17" s="1"/>
  <c r="K139" i="17" s="1"/>
  <c r="L139" i="17" s="1"/>
  <c r="M139" i="17" s="1"/>
  <c r="N139" i="17" s="1"/>
  <c r="O139" i="17" s="1"/>
  <c r="P139" i="17" s="1"/>
  <c r="G140" i="17"/>
  <c r="H140" i="17" s="1"/>
  <c r="I140" i="17" s="1"/>
  <c r="J140" i="17" s="1"/>
  <c r="K140" i="17" s="1"/>
  <c r="L140" i="17" s="1"/>
  <c r="M140" i="17" s="1"/>
  <c r="N140" i="17" s="1"/>
  <c r="O140" i="17" s="1"/>
  <c r="P140" i="17" s="1"/>
  <c r="G135" i="17"/>
  <c r="G129" i="17"/>
  <c r="H129" i="17" s="1"/>
  <c r="I129" i="17" s="1"/>
  <c r="J129" i="17" s="1"/>
  <c r="K129" i="17" s="1"/>
  <c r="L129" i="17" s="1"/>
  <c r="M129" i="17" s="1"/>
  <c r="N129" i="17" s="1"/>
  <c r="O129" i="17" s="1"/>
  <c r="P129" i="17" s="1"/>
  <c r="G130" i="17"/>
  <c r="H130" i="17" s="1"/>
  <c r="I130" i="17" s="1"/>
  <c r="J130" i="17" s="1"/>
  <c r="K130" i="17" s="1"/>
  <c r="L130" i="17" s="1"/>
  <c r="M130" i="17" s="1"/>
  <c r="N130" i="17" s="1"/>
  <c r="O130" i="17" s="1"/>
  <c r="P130" i="17" s="1"/>
  <c r="G131" i="17"/>
  <c r="H131" i="17" s="1"/>
  <c r="I131" i="17" s="1"/>
  <c r="J131" i="17" s="1"/>
  <c r="K131" i="17" s="1"/>
  <c r="L131" i="17" s="1"/>
  <c r="M131" i="17" s="1"/>
  <c r="N131" i="17" s="1"/>
  <c r="O131" i="17" s="1"/>
  <c r="P131" i="17" s="1"/>
  <c r="G132" i="17"/>
  <c r="H132" i="17" s="1"/>
  <c r="I132" i="17" s="1"/>
  <c r="J132" i="17" s="1"/>
  <c r="K132" i="17" s="1"/>
  <c r="L132" i="17" s="1"/>
  <c r="M132" i="17" s="1"/>
  <c r="N132" i="17" s="1"/>
  <c r="O132" i="17" s="1"/>
  <c r="P132" i="17" s="1"/>
  <c r="G133" i="17"/>
  <c r="H133" i="17" s="1"/>
  <c r="I133" i="17" s="1"/>
  <c r="J133" i="17" s="1"/>
  <c r="K133" i="17" s="1"/>
  <c r="L133" i="17" s="1"/>
  <c r="M133" i="17" s="1"/>
  <c r="N133" i="17" s="1"/>
  <c r="O133" i="17" s="1"/>
  <c r="P133" i="17" s="1"/>
  <c r="G128" i="17"/>
  <c r="I81" i="18"/>
  <c r="J81" i="18" s="1"/>
  <c r="K81" i="18" s="1"/>
  <c r="L81" i="18" s="1"/>
  <c r="M81" i="18" s="1"/>
  <c r="N81" i="18" s="1"/>
  <c r="O81" i="18" s="1"/>
  <c r="P81" i="18" s="1"/>
  <c r="H87" i="18"/>
  <c r="I87" i="18" s="1"/>
  <c r="J87" i="18" s="1"/>
  <c r="K87" i="18" s="1"/>
  <c r="L87" i="18" s="1"/>
  <c r="M87" i="18" s="1"/>
  <c r="N87" i="18" s="1"/>
  <c r="O87" i="18" s="1"/>
  <c r="P87" i="18" s="1"/>
  <c r="G95" i="18"/>
  <c r="H95" i="18" s="1"/>
  <c r="I95" i="18" s="1"/>
  <c r="J95" i="18" s="1"/>
  <c r="K95" i="18" s="1"/>
  <c r="L95" i="18" s="1"/>
  <c r="M95" i="18" s="1"/>
  <c r="N95" i="18" s="1"/>
  <c r="O95" i="18" s="1"/>
  <c r="P95" i="18" s="1"/>
  <c r="G94" i="18"/>
  <c r="H94" i="18" s="1"/>
  <c r="I94" i="18" s="1"/>
  <c r="J94" i="18" s="1"/>
  <c r="K94" i="18" s="1"/>
  <c r="L94" i="18" s="1"/>
  <c r="M94" i="18" s="1"/>
  <c r="N94" i="18" s="1"/>
  <c r="O94" i="18" s="1"/>
  <c r="P94" i="18" s="1"/>
  <c r="G93" i="18"/>
  <c r="H93" i="18" s="1"/>
  <c r="I93" i="18" s="1"/>
  <c r="J93" i="18" s="1"/>
  <c r="K93" i="18" s="1"/>
  <c r="L93" i="18" s="1"/>
  <c r="M93" i="18" s="1"/>
  <c r="N93" i="18" s="1"/>
  <c r="O93" i="18" s="1"/>
  <c r="P93" i="18" s="1"/>
  <c r="G88" i="18"/>
  <c r="H88" i="18" s="1"/>
  <c r="I88" i="18" s="1"/>
  <c r="J88" i="18" s="1"/>
  <c r="K88" i="18" s="1"/>
  <c r="L88" i="18" s="1"/>
  <c r="M88" i="18" s="1"/>
  <c r="N88" i="18" s="1"/>
  <c r="O88" i="18" s="1"/>
  <c r="P88" i="18" s="1"/>
  <c r="G87" i="18"/>
  <c r="G98" i="38"/>
  <c r="G99" i="38"/>
  <c r="H99" i="38" s="1"/>
  <c r="H101" i="38"/>
  <c r="I101" i="38" s="1"/>
  <c r="J101" i="38" s="1"/>
  <c r="K101" i="38" s="1"/>
  <c r="L101" i="38" s="1"/>
  <c r="M101" i="38" s="1"/>
  <c r="N101" i="38" s="1"/>
  <c r="O101" i="38" s="1"/>
  <c r="P101" i="38" s="1"/>
  <c r="G102" i="38"/>
  <c r="G103" i="38"/>
  <c r="H103" i="38" s="1"/>
  <c r="I103" i="38" s="1"/>
  <c r="J103" i="38" s="1"/>
  <c r="K103" i="38" s="1"/>
  <c r="L103" i="38" s="1"/>
  <c r="M103" i="38" s="1"/>
  <c r="N103" i="38" s="1"/>
  <c r="O103" i="38" s="1"/>
  <c r="P103" i="38" s="1"/>
  <c r="G104" i="38"/>
  <c r="H104" i="38" s="1"/>
  <c r="I104" i="38" s="1"/>
  <c r="J104" i="38" s="1"/>
  <c r="K104" i="38" s="1"/>
  <c r="L104" i="38" s="1"/>
  <c r="M104" i="38" s="1"/>
  <c r="N104" i="38" s="1"/>
  <c r="O104" i="38" s="1"/>
  <c r="P104" i="38" s="1"/>
  <c r="G214" i="16"/>
  <c r="H214" i="16" s="1"/>
  <c r="I214" i="16" s="1"/>
  <c r="J214" i="16" s="1"/>
  <c r="K214" i="16" s="1"/>
  <c r="L214" i="16" s="1"/>
  <c r="M214" i="16" s="1"/>
  <c r="N214" i="16" s="1"/>
  <c r="O214" i="16" s="1"/>
  <c r="P214" i="16" s="1"/>
  <c r="G213" i="16"/>
  <c r="H213" i="16" s="1"/>
  <c r="I213" i="16" s="1"/>
  <c r="J213" i="16" s="1"/>
  <c r="K213" i="16" s="1"/>
  <c r="L213" i="16" s="1"/>
  <c r="M213" i="16" s="1"/>
  <c r="N213" i="16" s="1"/>
  <c r="O213" i="16" s="1"/>
  <c r="P213" i="16" s="1"/>
  <c r="G211" i="16"/>
  <c r="H211" i="16" s="1"/>
  <c r="I211" i="16" s="1"/>
  <c r="J211" i="16" s="1"/>
  <c r="K211" i="16" s="1"/>
  <c r="L211" i="16" s="1"/>
  <c r="M211" i="16" s="1"/>
  <c r="N211" i="16" s="1"/>
  <c r="O211" i="16" s="1"/>
  <c r="P211" i="16" s="1"/>
  <c r="G210" i="16"/>
  <c r="H210" i="16" s="1"/>
  <c r="I210" i="16" s="1"/>
  <c r="J210" i="16" s="1"/>
  <c r="K210" i="16" s="1"/>
  <c r="L210" i="16" s="1"/>
  <c r="M210" i="16" s="1"/>
  <c r="N210" i="16" s="1"/>
  <c r="O210" i="16" s="1"/>
  <c r="P210" i="16" s="1"/>
  <c r="G207" i="16"/>
  <c r="H207" i="16" s="1"/>
  <c r="I207" i="16" s="1"/>
  <c r="J207" i="16" s="1"/>
  <c r="K207" i="16" s="1"/>
  <c r="L207" i="16" s="1"/>
  <c r="M207" i="16" s="1"/>
  <c r="N207" i="16" s="1"/>
  <c r="O207" i="16" s="1"/>
  <c r="P207" i="16" s="1"/>
  <c r="G206" i="16"/>
  <c r="H206" i="16" s="1"/>
  <c r="I206" i="16" s="1"/>
  <c r="J206" i="16" s="1"/>
  <c r="K206" i="16" s="1"/>
  <c r="L206" i="16" s="1"/>
  <c r="M206" i="16" s="1"/>
  <c r="N206" i="16" s="1"/>
  <c r="O206" i="16" s="1"/>
  <c r="P206" i="16" s="1"/>
  <c r="G204" i="16"/>
  <c r="H204" i="16" s="1"/>
  <c r="I204" i="16" s="1"/>
  <c r="J204" i="16" s="1"/>
  <c r="K204" i="16" s="1"/>
  <c r="L204" i="16" s="1"/>
  <c r="M204" i="16" s="1"/>
  <c r="N204" i="16" s="1"/>
  <c r="O204" i="16" s="1"/>
  <c r="P204" i="16" s="1"/>
  <c r="G203" i="16"/>
  <c r="H203" i="16" s="1"/>
  <c r="I203" i="16" s="1"/>
  <c r="J203" i="16" s="1"/>
  <c r="K203" i="16" s="1"/>
  <c r="L203" i="16" s="1"/>
  <c r="M203" i="16" s="1"/>
  <c r="N203" i="16" s="1"/>
  <c r="O203" i="16" s="1"/>
  <c r="P203" i="16" s="1"/>
  <c r="G200" i="16"/>
  <c r="H200" i="16" s="1"/>
  <c r="I200" i="16" s="1"/>
  <c r="J200" i="16" s="1"/>
  <c r="K200" i="16" s="1"/>
  <c r="L200" i="16" s="1"/>
  <c r="M200" i="16" s="1"/>
  <c r="N200" i="16" s="1"/>
  <c r="O200" i="16" s="1"/>
  <c r="P200" i="16" s="1"/>
  <c r="G199" i="16"/>
  <c r="H199" i="16" s="1"/>
  <c r="I199" i="16" s="1"/>
  <c r="J199" i="16" s="1"/>
  <c r="K199" i="16" s="1"/>
  <c r="L199" i="16" s="1"/>
  <c r="M199" i="16" s="1"/>
  <c r="N199" i="16" s="1"/>
  <c r="O199" i="16" s="1"/>
  <c r="P199" i="16" s="1"/>
  <c r="G198" i="16"/>
  <c r="H198" i="16" s="1"/>
  <c r="I198" i="16" s="1"/>
  <c r="J198" i="16" s="1"/>
  <c r="K198" i="16" s="1"/>
  <c r="L198" i="16" s="1"/>
  <c r="M198" i="16" s="1"/>
  <c r="N198" i="16" s="1"/>
  <c r="O198" i="16" s="1"/>
  <c r="P198" i="16" s="1"/>
  <c r="G197" i="16"/>
  <c r="H197" i="16" s="1"/>
  <c r="I197" i="16" s="1"/>
  <c r="J197" i="16" s="1"/>
  <c r="K197" i="16" s="1"/>
  <c r="L197" i="16" s="1"/>
  <c r="M197" i="16" s="1"/>
  <c r="N197" i="16" s="1"/>
  <c r="O197" i="16" s="1"/>
  <c r="P197" i="16" s="1"/>
  <c r="G195" i="16"/>
  <c r="H195" i="16" s="1"/>
  <c r="I195" i="16" s="1"/>
  <c r="J195" i="16" s="1"/>
  <c r="K195" i="16" s="1"/>
  <c r="L195" i="16" s="1"/>
  <c r="M195" i="16" s="1"/>
  <c r="N195" i="16" s="1"/>
  <c r="O195" i="16" s="1"/>
  <c r="P195" i="16" s="1"/>
  <c r="G194" i="16"/>
  <c r="H194" i="16" s="1"/>
  <c r="I194" i="16" s="1"/>
  <c r="J194" i="16" s="1"/>
  <c r="K194" i="16" s="1"/>
  <c r="L194" i="16" s="1"/>
  <c r="M194" i="16" s="1"/>
  <c r="N194" i="16" s="1"/>
  <c r="O194" i="16" s="1"/>
  <c r="P194" i="16" s="1"/>
  <c r="G193" i="16"/>
  <c r="H193" i="16" s="1"/>
  <c r="I193" i="16" s="1"/>
  <c r="J193" i="16" s="1"/>
  <c r="K193" i="16" s="1"/>
  <c r="L193" i="16" s="1"/>
  <c r="M193" i="16" s="1"/>
  <c r="N193" i="16" s="1"/>
  <c r="O193" i="16" s="1"/>
  <c r="P193" i="16" s="1"/>
  <c r="G192" i="16"/>
  <c r="H192" i="16" s="1"/>
  <c r="I192" i="16" s="1"/>
  <c r="J192" i="16" s="1"/>
  <c r="K192" i="16" s="1"/>
  <c r="L192" i="16" s="1"/>
  <c r="M192" i="16" s="1"/>
  <c r="N192" i="16" s="1"/>
  <c r="O192" i="16" s="1"/>
  <c r="P192" i="16" s="1"/>
  <c r="G188" i="16"/>
  <c r="H188" i="16" s="1"/>
  <c r="I188" i="16" s="1"/>
  <c r="J188" i="16" s="1"/>
  <c r="K188" i="16" s="1"/>
  <c r="L188" i="16" s="1"/>
  <c r="M188" i="16" s="1"/>
  <c r="N188" i="16" s="1"/>
  <c r="O188" i="16" s="1"/>
  <c r="P188" i="16" s="1"/>
  <c r="G187" i="16"/>
  <c r="H187" i="16" s="1"/>
  <c r="I187" i="16" s="1"/>
  <c r="J187" i="16" s="1"/>
  <c r="K187" i="16" s="1"/>
  <c r="L187" i="16" s="1"/>
  <c r="M187" i="16" s="1"/>
  <c r="N187" i="16" s="1"/>
  <c r="O187" i="16" s="1"/>
  <c r="P187" i="16" s="1"/>
  <c r="G185" i="16"/>
  <c r="H185" i="16" s="1"/>
  <c r="I185" i="16" s="1"/>
  <c r="J185" i="16" s="1"/>
  <c r="K185" i="16" s="1"/>
  <c r="L185" i="16" s="1"/>
  <c r="M185" i="16" s="1"/>
  <c r="N185" i="16" s="1"/>
  <c r="O185" i="16" s="1"/>
  <c r="P185" i="16" s="1"/>
  <c r="G184" i="16"/>
  <c r="H184" i="16" s="1"/>
  <c r="I184" i="16" s="1"/>
  <c r="J184" i="16" s="1"/>
  <c r="K184" i="16" s="1"/>
  <c r="L184" i="16" s="1"/>
  <c r="M184" i="16" s="1"/>
  <c r="N184" i="16" s="1"/>
  <c r="O184" i="16" s="1"/>
  <c r="P184" i="16" s="1"/>
  <c r="G181" i="16"/>
  <c r="H181" i="16" s="1"/>
  <c r="I181" i="16" s="1"/>
  <c r="J181" i="16" s="1"/>
  <c r="K181" i="16" s="1"/>
  <c r="L181" i="16" s="1"/>
  <c r="M181" i="16" s="1"/>
  <c r="N181" i="16" s="1"/>
  <c r="O181" i="16" s="1"/>
  <c r="P181" i="16" s="1"/>
  <c r="G180" i="16"/>
  <c r="H180" i="16" s="1"/>
  <c r="I180" i="16" s="1"/>
  <c r="J180" i="16" s="1"/>
  <c r="K180" i="16" s="1"/>
  <c r="L180" i="16" s="1"/>
  <c r="M180" i="16" s="1"/>
  <c r="N180" i="16" s="1"/>
  <c r="O180" i="16" s="1"/>
  <c r="P180" i="16" s="1"/>
  <c r="G178" i="16"/>
  <c r="H178" i="16" s="1"/>
  <c r="I178" i="16" s="1"/>
  <c r="J178" i="16" s="1"/>
  <c r="K178" i="16" s="1"/>
  <c r="L178" i="16" s="1"/>
  <c r="M178" i="16" s="1"/>
  <c r="N178" i="16" s="1"/>
  <c r="O178" i="16" s="1"/>
  <c r="P178" i="16" s="1"/>
  <c r="G177" i="16"/>
  <c r="H177" i="16" s="1"/>
  <c r="I177" i="16" s="1"/>
  <c r="J177" i="16" s="1"/>
  <c r="K177" i="16" s="1"/>
  <c r="L177" i="16" s="1"/>
  <c r="M177" i="16" s="1"/>
  <c r="N177" i="16" s="1"/>
  <c r="O177" i="16" s="1"/>
  <c r="P177" i="16" s="1"/>
  <c r="G171" i="16"/>
  <c r="H171" i="16" s="1"/>
  <c r="I171" i="16" s="1"/>
  <c r="J171" i="16" s="1"/>
  <c r="K171" i="16" s="1"/>
  <c r="L171" i="16" s="1"/>
  <c r="M171" i="16" s="1"/>
  <c r="N171" i="16" s="1"/>
  <c r="O171" i="16" s="1"/>
  <c r="P171" i="16" s="1"/>
  <c r="G172" i="16"/>
  <c r="H172" i="16" s="1"/>
  <c r="I172" i="16" s="1"/>
  <c r="J172" i="16" s="1"/>
  <c r="K172" i="16" s="1"/>
  <c r="L172" i="16" s="1"/>
  <c r="M172" i="16" s="1"/>
  <c r="N172" i="16" s="1"/>
  <c r="O172" i="16" s="1"/>
  <c r="P172" i="16" s="1"/>
  <c r="G173" i="16"/>
  <c r="H173" i="16" s="1"/>
  <c r="I173" i="16" s="1"/>
  <c r="J173" i="16" s="1"/>
  <c r="K173" i="16" s="1"/>
  <c r="L173" i="16" s="1"/>
  <c r="M173" i="16" s="1"/>
  <c r="N173" i="16" s="1"/>
  <c r="O173" i="16" s="1"/>
  <c r="P173" i="16" s="1"/>
  <c r="G174" i="16"/>
  <c r="H174" i="16" s="1"/>
  <c r="I174" i="16" s="1"/>
  <c r="J174" i="16" s="1"/>
  <c r="K174" i="16" s="1"/>
  <c r="L174" i="16" s="1"/>
  <c r="M174" i="16" s="1"/>
  <c r="N174" i="16" s="1"/>
  <c r="O174" i="16" s="1"/>
  <c r="P174" i="16" s="1"/>
  <c r="G170" i="16"/>
  <c r="H170" i="16" s="1"/>
  <c r="I170" i="16" s="1"/>
  <c r="J170" i="16" s="1"/>
  <c r="K170" i="16" s="1"/>
  <c r="L170" i="16" s="1"/>
  <c r="M170" i="16" s="1"/>
  <c r="N170" i="16" s="1"/>
  <c r="O170" i="16" s="1"/>
  <c r="P170" i="16" s="1"/>
  <c r="G165" i="16"/>
  <c r="H165" i="16" s="1"/>
  <c r="I165" i="16" s="1"/>
  <c r="J165" i="16" s="1"/>
  <c r="K165" i="16" s="1"/>
  <c r="L165" i="16" s="1"/>
  <c r="M165" i="16" s="1"/>
  <c r="N165" i="16" s="1"/>
  <c r="O165" i="16" s="1"/>
  <c r="P165" i="16" s="1"/>
  <c r="G166" i="16"/>
  <c r="H166" i="16" s="1"/>
  <c r="I166" i="16" s="1"/>
  <c r="J166" i="16" s="1"/>
  <c r="K166" i="16" s="1"/>
  <c r="L166" i="16" s="1"/>
  <c r="M166" i="16" s="1"/>
  <c r="N166" i="16" s="1"/>
  <c r="O166" i="16" s="1"/>
  <c r="P166" i="16" s="1"/>
  <c r="G167" i="16"/>
  <c r="H167" i="16" s="1"/>
  <c r="I167" i="16" s="1"/>
  <c r="J167" i="16" s="1"/>
  <c r="K167" i="16" s="1"/>
  <c r="L167" i="16" s="1"/>
  <c r="M167" i="16" s="1"/>
  <c r="N167" i="16" s="1"/>
  <c r="O167" i="16" s="1"/>
  <c r="P167" i="16" s="1"/>
  <c r="G168" i="16"/>
  <c r="H168" i="16" s="1"/>
  <c r="I168" i="16" s="1"/>
  <c r="J168" i="16" s="1"/>
  <c r="K168" i="16" s="1"/>
  <c r="L168" i="16" s="1"/>
  <c r="M168" i="16" s="1"/>
  <c r="N168" i="16" s="1"/>
  <c r="O168" i="16" s="1"/>
  <c r="P168" i="16" s="1"/>
  <c r="G164" i="16"/>
  <c r="H164" i="16" s="1"/>
  <c r="I164" i="16" s="1"/>
  <c r="J164" i="16" s="1"/>
  <c r="K164" i="16" s="1"/>
  <c r="L164" i="16" s="1"/>
  <c r="M164" i="16" s="1"/>
  <c r="N164" i="16" s="1"/>
  <c r="O164" i="16" s="1"/>
  <c r="P164" i="16" s="1"/>
  <c r="G107" i="29"/>
  <c r="H107" i="29" s="1"/>
  <c r="I107" i="29" s="1"/>
  <c r="J107" i="29" s="1"/>
  <c r="K107" i="29" s="1"/>
  <c r="L107" i="29" s="1"/>
  <c r="M107" i="29" s="1"/>
  <c r="N107" i="29" s="1"/>
  <c r="O107" i="29" s="1"/>
  <c r="P107" i="29" s="1"/>
  <c r="G106" i="29"/>
  <c r="H106" i="29" s="1"/>
  <c r="I106" i="29" s="1"/>
  <c r="J106" i="29" s="1"/>
  <c r="K106" i="29" s="1"/>
  <c r="L106" i="29" s="1"/>
  <c r="M106" i="29" s="1"/>
  <c r="N106" i="29" s="1"/>
  <c r="O106" i="29" s="1"/>
  <c r="P106" i="29" s="1"/>
  <c r="G98" i="29"/>
  <c r="H98" i="29" s="1"/>
  <c r="I98" i="29" s="1"/>
  <c r="J98" i="29" s="1"/>
  <c r="K98" i="29" s="1"/>
  <c r="L98" i="29" s="1"/>
  <c r="M98" i="29" s="1"/>
  <c r="N98" i="29" s="1"/>
  <c r="O98" i="29" s="1"/>
  <c r="P98" i="29" s="1"/>
  <c r="G97" i="29"/>
  <c r="H97" i="29" s="1"/>
  <c r="I97" i="29" s="1"/>
  <c r="J97" i="29" s="1"/>
  <c r="K97" i="29" s="1"/>
  <c r="L97" i="29" s="1"/>
  <c r="M97" i="29" s="1"/>
  <c r="N97" i="29" s="1"/>
  <c r="O97" i="29" s="1"/>
  <c r="P97" i="29" s="1"/>
  <c r="H96" i="29"/>
  <c r="P29" i="25" l="1"/>
  <c r="Q29" i="25" s="1"/>
  <c r="R29" i="25" s="1"/>
  <c r="S29" i="25" s="1"/>
  <c r="T29" i="25" s="1"/>
  <c r="G126" i="38"/>
  <c r="G129" i="38"/>
  <c r="H98" i="38"/>
  <c r="I98" i="38" s="1"/>
  <c r="J98" i="38" s="1"/>
  <c r="H102" i="38"/>
  <c r="G128" i="38"/>
  <c r="H171" i="17"/>
  <c r="H164" i="17"/>
  <c r="H165" i="17"/>
  <c r="H172" i="17"/>
  <c r="G167" i="17"/>
  <c r="G174" i="17"/>
  <c r="G168" i="17"/>
  <c r="G175" i="17"/>
  <c r="H135" i="17"/>
  <c r="H143" i="17"/>
  <c r="H128" i="17"/>
  <c r="H142" i="17"/>
  <c r="I117" i="40"/>
  <c r="L21" i="7" s="1"/>
  <c r="L67" i="7" s="1"/>
  <c r="J115" i="40"/>
  <c r="K26" i="25"/>
  <c r="L26" i="25" s="1"/>
  <c r="K25" i="25"/>
  <c r="L25" i="25" s="1"/>
  <c r="M25" i="25" s="1"/>
  <c r="N25" i="25" s="1"/>
  <c r="O25" i="25" s="1"/>
  <c r="P25" i="25" s="1"/>
  <c r="Q25" i="25" s="1"/>
  <c r="R25" i="25" s="1"/>
  <c r="S25" i="25" s="1"/>
  <c r="T25" i="25" s="1"/>
  <c r="L24" i="25"/>
  <c r="M24" i="25" s="1"/>
  <c r="N24" i="25" s="1"/>
  <c r="O24" i="25" s="1"/>
  <c r="P24" i="25" s="1"/>
  <c r="Q24" i="25" s="1"/>
  <c r="R24" i="25" s="1"/>
  <c r="S24" i="25" s="1"/>
  <c r="T24" i="25" s="1"/>
  <c r="K23" i="25"/>
  <c r="H29" i="25" l="1"/>
  <c r="G125" i="38"/>
  <c r="G131" i="38" s="1"/>
  <c r="K98" i="38"/>
  <c r="L98" i="38" s="1"/>
  <c r="M98" i="38" s="1"/>
  <c r="N98" i="38" s="1"/>
  <c r="O98" i="38" s="1"/>
  <c r="P98" i="38" s="1"/>
  <c r="I102" i="38"/>
  <c r="I99" i="38"/>
  <c r="G166" i="17"/>
  <c r="I164" i="17"/>
  <c r="I171" i="17"/>
  <c r="H167" i="17"/>
  <c r="H174" i="17"/>
  <c r="H168" i="17"/>
  <c r="H175" i="17"/>
  <c r="I165" i="17"/>
  <c r="I172" i="17"/>
  <c r="G173" i="17"/>
  <c r="G169" i="17" s="1"/>
  <c r="I142" i="17"/>
  <c r="I143" i="17"/>
  <c r="I135" i="17"/>
  <c r="I128" i="17"/>
  <c r="J117" i="40"/>
  <c r="M21" i="7" s="1"/>
  <c r="M67" i="7" s="1"/>
  <c r="K115" i="40"/>
  <c r="H24" i="25"/>
  <c r="M26" i="25"/>
  <c r="N26" i="25" s="1"/>
  <c r="O26" i="25" s="1"/>
  <c r="P26" i="25" s="1"/>
  <c r="Q26" i="25" s="1"/>
  <c r="R26" i="25" s="1"/>
  <c r="S26" i="25" s="1"/>
  <c r="T26" i="25" s="1"/>
  <c r="H25" i="25"/>
  <c r="L23" i="25"/>
  <c r="G121" i="27"/>
  <c r="H121" i="27" s="1"/>
  <c r="I121" i="27" s="1"/>
  <c r="J121" i="27" s="1"/>
  <c r="K121" i="27" s="1"/>
  <c r="L121" i="27" s="1"/>
  <c r="M121" i="27" s="1"/>
  <c r="N121" i="27" s="1"/>
  <c r="O121" i="27" s="1"/>
  <c r="P121" i="27" s="1"/>
  <c r="G132" i="27"/>
  <c r="H132" i="27" s="1"/>
  <c r="I132" i="27" s="1"/>
  <c r="J132" i="27" s="1"/>
  <c r="K132" i="27" s="1"/>
  <c r="L132" i="27" s="1"/>
  <c r="M132" i="27" s="1"/>
  <c r="N132" i="27" s="1"/>
  <c r="O132" i="27" s="1"/>
  <c r="P132" i="27" s="1"/>
  <c r="G131" i="27"/>
  <c r="H131" i="27" s="1"/>
  <c r="I131" i="27" s="1"/>
  <c r="J131" i="27" s="1"/>
  <c r="K131" i="27" s="1"/>
  <c r="L131" i="27" s="1"/>
  <c r="M131" i="27" s="1"/>
  <c r="N131" i="27" s="1"/>
  <c r="O131" i="27" s="1"/>
  <c r="P131" i="27" s="1"/>
  <c r="G130" i="27"/>
  <c r="H130" i="27" s="1"/>
  <c r="I130" i="27" s="1"/>
  <c r="J130" i="27" s="1"/>
  <c r="K130" i="27" s="1"/>
  <c r="L130" i="27" s="1"/>
  <c r="M130" i="27" s="1"/>
  <c r="N130" i="27" s="1"/>
  <c r="O130" i="27" s="1"/>
  <c r="P130" i="27" s="1"/>
  <c r="G123" i="27"/>
  <c r="H123" i="27" s="1"/>
  <c r="I123" i="27" s="1"/>
  <c r="J123" i="27" s="1"/>
  <c r="K123" i="27" s="1"/>
  <c r="L123" i="27" s="1"/>
  <c r="M123" i="27" s="1"/>
  <c r="N123" i="27" s="1"/>
  <c r="O123" i="27" s="1"/>
  <c r="P123" i="27" s="1"/>
  <c r="G122" i="27"/>
  <c r="H122" i="27" s="1"/>
  <c r="I122" i="27" s="1"/>
  <c r="J122" i="27" s="1"/>
  <c r="K122" i="27" s="1"/>
  <c r="L122" i="27" s="1"/>
  <c r="M122" i="27" s="1"/>
  <c r="N122" i="27" s="1"/>
  <c r="O122" i="27" s="1"/>
  <c r="P122" i="27" s="1"/>
  <c r="G114" i="27"/>
  <c r="H114" i="27" s="1"/>
  <c r="I114" i="27" s="1"/>
  <c r="J114" i="27" s="1"/>
  <c r="K114" i="27" s="1"/>
  <c r="L114" i="27" s="1"/>
  <c r="M114" i="27" s="1"/>
  <c r="N114" i="27" s="1"/>
  <c r="O114" i="27" s="1"/>
  <c r="P114" i="27" s="1"/>
  <c r="G116" i="27"/>
  <c r="H116" i="27" s="1"/>
  <c r="I116" i="27" s="1"/>
  <c r="G87" i="33"/>
  <c r="G86" i="33"/>
  <c r="H86" i="33" s="1"/>
  <c r="I86" i="33" s="1"/>
  <c r="J86" i="33" s="1"/>
  <c r="K86" i="33" s="1"/>
  <c r="L86" i="33" s="1"/>
  <c r="M86" i="33" s="1"/>
  <c r="N86" i="33" s="1"/>
  <c r="O86" i="33" s="1"/>
  <c r="P86" i="33" s="1"/>
  <c r="G85" i="33"/>
  <c r="G84" i="33"/>
  <c r="G82" i="33"/>
  <c r="F180" i="24"/>
  <c r="D109" i="32"/>
  <c r="D110" i="32"/>
  <c r="D111" i="32"/>
  <c r="D108" i="32"/>
  <c r="C109" i="32"/>
  <c r="C110" i="32"/>
  <c r="C111" i="32"/>
  <c r="C108" i="32"/>
  <c r="G93" i="32"/>
  <c r="H93" i="32" s="1"/>
  <c r="I93" i="32" s="1"/>
  <c r="J93" i="32" s="1"/>
  <c r="K93" i="32" s="1"/>
  <c r="L93" i="32" s="1"/>
  <c r="M93" i="32" s="1"/>
  <c r="N93" i="32" s="1"/>
  <c r="O93" i="32" s="1"/>
  <c r="P93" i="32" s="1"/>
  <c r="G94" i="32"/>
  <c r="H94" i="32" s="1"/>
  <c r="I94" i="32" s="1"/>
  <c r="J94" i="32" s="1"/>
  <c r="K94" i="32" s="1"/>
  <c r="L94" i="32" s="1"/>
  <c r="M94" i="32" s="1"/>
  <c r="N94" i="32" s="1"/>
  <c r="O94" i="32" s="1"/>
  <c r="P94" i="32" s="1"/>
  <c r="G95" i="32"/>
  <c r="H95" i="32" s="1"/>
  <c r="I95" i="32" s="1"/>
  <c r="J95" i="32" s="1"/>
  <c r="K95" i="32" s="1"/>
  <c r="L95" i="32" s="1"/>
  <c r="M95" i="32" s="1"/>
  <c r="N95" i="32" s="1"/>
  <c r="O95" i="32" s="1"/>
  <c r="P95" i="32" s="1"/>
  <c r="G92" i="32"/>
  <c r="H92" i="32" s="1"/>
  <c r="I92" i="32" s="1"/>
  <c r="J92" i="32" s="1"/>
  <c r="K92" i="32" s="1"/>
  <c r="L92" i="32" s="1"/>
  <c r="M92" i="32" s="1"/>
  <c r="N92" i="32" s="1"/>
  <c r="O92" i="32" s="1"/>
  <c r="P92" i="32" s="1"/>
  <c r="C88" i="31"/>
  <c r="C90" i="31"/>
  <c r="F161" i="28"/>
  <c r="F138" i="28"/>
  <c r="I96" i="29"/>
  <c r="J96" i="29" s="1"/>
  <c r="K96" i="29" s="1"/>
  <c r="L96" i="29" s="1"/>
  <c r="M96" i="29" s="1"/>
  <c r="N96" i="29" s="1"/>
  <c r="O96" i="29" s="1"/>
  <c r="P96" i="29" s="1"/>
  <c r="G105" i="29"/>
  <c r="H105" i="29" s="1"/>
  <c r="I105" i="29" s="1"/>
  <c r="J105" i="29" s="1"/>
  <c r="K105" i="29" s="1"/>
  <c r="L105" i="29" s="1"/>
  <c r="M105" i="29" s="1"/>
  <c r="N105" i="29" s="1"/>
  <c r="O105" i="29" s="1"/>
  <c r="P105" i="29" s="1"/>
  <c r="H111" i="29"/>
  <c r="I111" i="29" s="1"/>
  <c r="J111" i="29" s="1"/>
  <c r="K111" i="29" s="1"/>
  <c r="L111" i="29" s="1"/>
  <c r="M111" i="29" s="1"/>
  <c r="N111" i="29" s="1"/>
  <c r="O111" i="29" s="1"/>
  <c r="P111" i="29" s="1"/>
  <c r="G110" i="29"/>
  <c r="H110" i="29" s="1"/>
  <c r="I110" i="29" s="1"/>
  <c r="J110" i="29" s="1"/>
  <c r="K110" i="29" s="1"/>
  <c r="L110" i="29" s="1"/>
  <c r="M110" i="29" s="1"/>
  <c r="N110" i="29" s="1"/>
  <c r="O110" i="29" s="1"/>
  <c r="P110" i="29" s="1"/>
  <c r="G109" i="29"/>
  <c r="H109" i="29" s="1"/>
  <c r="I109" i="29" s="1"/>
  <c r="J109" i="29" s="1"/>
  <c r="K109" i="29" s="1"/>
  <c r="L109" i="29" s="1"/>
  <c r="M109" i="29" s="1"/>
  <c r="N109" i="29" s="1"/>
  <c r="O109" i="29" s="1"/>
  <c r="P109" i="29" s="1"/>
  <c r="G101" i="29"/>
  <c r="H101" i="29" s="1"/>
  <c r="I101" i="29" s="1"/>
  <c r="J101" i="29" s="1"/>
  <c r="K101" i="29" s="1"/>
  <c r="L101" i="29" s="1"/>
  <c r="M101" i="29" s="1"/>
  <c r="N101" i="29" s="1"/>
  <c r="O101" i="29" s="1"/>
  <c r="P101" i="29" s="1"/>
  <c r="G102" i="29"/>
  <c r="H102" i="29" s="1"/>
  <c r="I102" i="29" s="1"/>
  <c r="J102" i="29" s="1"/>
  <c r="K102" i="29" s="1"/>
  <c r="L102" i="29" s="1"/>
  <c r="M102" i="29" s="1"/>
  <c r="N102" i="29" s="1"/>
  <c r="O102" i="29" s="1"/>
  <c r="P102" i="29" s="1"/>
  <c r="G100" i="29"/>
  <c r="H100" i="29" s="1"/>
  <c r="I100" i="29" s="1"/>
  <c r="J100" i="29" s="1"/>
  <c r="K100" i="29" s="1"/>
  <c r="L100" i="29" s="1"/>
  <c r="M100" i="29" s="1"/>
  <c r="N100" i="29" s="1"/>
  <c r="O100" i="29" s="1"/>
  <c r="P100" i="29" s="1"/>
  <c r="I136" i="27"/>
  <c r="J136" i="27" s="1"/>
  <c r="K136" i="27" s="1"/>
  <c r="L136" i="27" s="1"/>
  <c r="M136" i="27" s="1"/>
  <c r="N136" i="27" s="1"/>
  <c r="O136" i="27" s="1"/>
  <c r="P136" i="27" s="1"/>
  <c r="G127" i="27"/>
  <c r="H127" i="27" s="1"/>
  <c r="I127" i="27" s="1"/>
  <c r="J127" i="27" s="1"/>
  <c r="K127" i="27" s="1"/>
  <c r="L127" i="27" s="1"/>
  <c r="M127" i="27" s="1"/>
  <c r="N127" i="27" s="1"/>
  <c r="O127" i="27" s="1"/>
  <c r="P127" i="27" s="1"/>
  <c r="G118" i="27"/>
  <c r="H118" i="27" s="1"/>
  <c r="I118" i="27" s="1"/>
  <c r="J118" i="27" s="1"/>
  <c r="K118" i="27" s="1"/>
  <c r="L118" i="27" s="1"/>
  <c r="M118" i="27" s="1"/>
  <c r="N118" i="27" s="1"/>
  <c r="O118" i="27" s="1"/>
  <c r="P118" i="27" s="1"/>
  <c r="G125" i="27"/>
  <c r="H125" i="27" s="1"/>
  <c r="I125" i="27" s="1"/>
  <c r="J125" i="27" s="1"/>
  <c r="K125" i="27" s="1"/>
  <c r="L125" i="27" s="1"/>
  <c r="M125" i="27" s="1"/>
  <c r="N125" i="27" s="1"/>
  <c r="O125" i="27" s="1"/>
  <c r="P125" i="27" s="1"/>
  <c r="G135" i="27"/>
  <c r="H135" i="27" s="1"/>
  <c r="I135" i="27" s="1"/>
  <c r="J135" i="27" s="1"/>
  <c r="K135" i="27" s="1"/>
  <c r="L135" i="27" s="1"/>
  <c r="M135" i="27" s="1"/>
  <c r="N135" i="27" s="1"/>
  <c r="O135" i="27" s="1"/>
  <c r="P135" i="27" s="1"/>
  <c r="H134" i="27"/>
  <c r="I134" i="27" s="1"/>
  <c r="J134" i="27" s="1"/>
  <c r="K134" i="27" s="1"/>
  <c r="L134" i="27" s="1"/>
  <c r="M134" i="27" s="1"/>
  <c r="N134" i="27" s="1"/>
  <c r="O134" i="27" s="1"/>
  <c r="P134" i="27" s="1"/>
  <c r="G126" i="27"/>
  <c r="H126" i="27" s="1"/>
  <c r="I126" i="27" s="1"/>
  <c r="J126" i="27" s="1"/>
  <c r="K126" i="27" s="1"/>
  <c r="L126" i="27" s="1"/>
  <c r="M126" i="27" s="1"/>
  <c r="N126" i="27" s="1"/>
  <c r="O126" i="27" s="1"/>
  <c r="P126" i="27" s="1"/>
  <c r="G117" i="27"/>
  <c r="H117" i="27" s="1"/>
  <c r="I117" i="27" s="1"/>
  <c r="J117" i="27" s="1"/>
  <c r="K117" i="27" s="1"/>
  <c r="L117" i="27" s="1"/>
  <c r="M117" i="27" s="1"/>
  <c r="N117" i="27" s="1"/>
  <c r="O117" i="27" s="1"/>
  <c r="P117" i="27" s="1"/>
  <c r="H70" i="25"/>
  <c r="H85" i="33" l="1"/>
  <c r="I85" i="33" s="1"/>
  <c r="J85" i="33" s="1"/>
  <c r="K85" i="33" s="1"/>
  <c r="L85" i="33" s="1"/>
  <c r="M85" i="33" s="1"/>
  <c r="N85" i="33" s="1"/>
  <c r="O85" i="33" s="1"/>
  <c r="P85" i="33" s="1"/>
  <c r="G106" i="33"/>
  <c r="H82" i="33"/>
  <c r="I82" i="33" s="1"/>
  <c r="J82" i="33" s="1"/>
  <c r="K82" i="33" s="1"/>
  <c r="L82" i="33" s="1"/>
  <c r="M82" i="33" s="1"/>
  <c r="N82" i="33" s="1"/>
  <c r="O82" i="33" s="1"/>
  <c r="P82" i="33" s="1"/>
  <c r="G103" i="33"/>
  <c r="H84" i="33"/>
  <c r="I84" i="33" s="1"/>
  <c r="J84" i="33" s="1"/>
  <c r="K84" i="33" s="1"/>
  <c r="L84" i="33" s="1"/>
  <c r="M84" i="33" s="1"/>
  <c r="N84" i="33" s="1"/>
  <c r="O84" i="33" s="1"/>
  <c r="P84" i="33" s="1"/>
  <c r="G105" i="33"/>
  <c r="H87" i="33"/>
  <c r="I87" i="33" s="1"/>
  <c r="J87" i="33" s="1"/>
  <c r="K87" i="33" s="1"/>
  <c r="L87" i="33" s="1"/>
  <c r="M87" i="33" s="1"/>
  <c r="N87" i="33" s="1"/>
  <c r="O87" i="33" s="1"/>
  <c r="P87" i="33" s="1"/>
  <c r="J99" i="38"/>
  <c r="J126" i="38" s="1"/>
  <c r="J102" i="38"/>
  <c r="I167" i="17"/>
  <c r="I174" i="17"/>
  <c r="I168" i="17"/>
  <c r="I175" i="17"/>
  <c r="J164" i="17"/>
  <c r="J171" i="17"/>
  <c r="J165" i="17"/>
  <c r="J172" i="17"/>
  <c r="J135" i="17"/>
  <c r="J143" i="17"/>
  <c r="J142" i="17"/>
  <c r="J128" i="17"/>
  <c r="J116" i="27"/>
  <c r="K116" i="27" s="1"/>
  <c r="L116" i="27" s="1"/>
  <c r="M116" i="27" s="1"/>
  <c r="N116" i="27" s="1"/>
  <c r="O116" i="27" s="1"/>
  <c r="P116" i="27" s="1"/>
  <c r="I158" i="27"/>
  <c r="I113" i="27"/>
  <c r="J113" i="27" s="1"/>
  <c r="K113" i="27" s="1"/>
  <c r="L113" i="27" s="1"/>
  <c r="M113" i="27" s="1"/>
  <c r="N113" i="27" s="1"/>
  <c r="O113" i="27" s="1"/>
  <c r="P113" i="27" s="1"/>
  <c r="K117" i="40"/>
  <c r="N21" i="7" s="1"/>
  <c r="N67" i="7" s="1"/>
  <c r="L115" i="40"/>
  <c r="H26" i="25"/>
  <c r="M23" i="25"/>
  <c r="N23" i="25" s="1"/>
  <c r="O23" i="25" s="1"/>
  <c r="P23" i="25" s="1"/>
  <c r="Q23" i="25" s="1"/>
  <c r="R23" i="25" s="1"/>
  <c r="S23" i="25" s="1"/>
  <c r="T23" i="25" s="1"/>
  <c r="H64" i="25"/>
  <c r="J54" i="25"/>
  <c r="J53" i="25"/>
  <c r="J52" i="25"/>
  <c r="J51" i="25"/>
  <c r="D98" i="35"/>
  <c r="C98" i="35"/>
  <c r="K102" i="38" l="1"/>
  <c r="K99" i="38"/>
  <c r="J167" i="17"/>
  <c r="J174" i="17"/>
  <c r="J168" i="17"/>
  <c r="J175" i="17"/>
  <c r="K165" i="17"/>
  <c r="K172" i="17"/>
  <c r="K164" i="17"/>
  <c r="K171" i="17"/>
  <c r="K142" i="17"/>
  <c r="K143" i="17"/>
  <c r="K135" i="17"/>
  <c r="K128" i="17"/>
  <c r="L117" i="40"/>
  <c r="O21" i="7" s="1"/>
  <c r="O67" i="7" s="1"/>
  <c r="M115" i="40"/>
  <c r="K51" i="25"/>
  <c r="L51" i="25" s="1"/>
  <c r="M51" i="25" s="1"/>
  <c r="N51" i="25" s="1"/>
  <c r="O51" i="25" s="1"/>
  <c r="P51" i="25" s="1"/>
  <c r="Q51" i="25" s="1"/>
  <c r="R51" i="25" s="1"/>
  <c r="S51" i="25" s="1"/>
  <c r="T51" i="25" s="1"/>
  <c r="K52" i="25"/>
  <c r="L52" i="25" s="1"/>
  <c r="K53" i="25"/>
  <c r="L53" i="25" s="1"/>
  <c r="M53" i="25" s="1"/>
  <c r="N53" i="25" s="1"/>
  <c r="O53" i="25" s="1"/>
  <c r="P53" i="25" s="1"/>
  <c r="Q53" i="25" s="1"/>
  <c r="R53" i="25" s="1"/>
  <c r="S53" i="25" s="1"/>
  <c r="T53" i="25" s="1"/>
  <c r="K54" i="25"/>
  <c r="L54" i="25" s="1"/>
  <c r="M54" i="25" s="1"/>
  <c r="N54" i="25" s="1"/>
  <c r="O54" i="25" s="1"/>
  <c r="P54" i="25" s="1"/>
  <c r="Q54" i="25" s="1"/>
  <c r="R54" i="25" s="1"/>
  <c r="S54" i="25" s="1"/>
  <c r="T54" i="25" s="1"/>
  <c r="H23" i="25"/>
  <c r="L99" i="38" l="1"/>
  <c r="L102" i="38"/>
  <c r="L164" i="17"/>
  <c r="L171" i="17"/>
  <c r="L172" i="17"/>
  <c r="L165" i="17"/>
  <c r="K168" i="17"/>
  <c r="K175" i="17"/>
  <c r="K167" i="17"/>
  <c r="K174" i="17"/>
  <c r="L135" i="17"/>
  <c r="L143" i="17"/>
  <c r="L142" i="17"/>
  <c r="L128" i="17"/>
  <c r="H66" i="43"/>
  <c r="H82" i="43" s="1"/>
  <c r="H67" i="43"/>
  <c r="M117" i="40"/>
  <c r="P21" i="7" s="1"/>
  <c r="P67" i="7" s="1"/>
  <c r="N115" i="40"/>
  <c r="M52" i="25"/>
  <c r="N52" i="25" s="1"/>
  <c r="O52" i="25" s="1"/>
  <c r="P52" i="25" s="1"/>
  <c r="Q52" i="25" s="1"/>
  <c r="R52" i="25" s="1"/>
  <c r="S52" i="25" s="1"/>
  <c r="T52" i="25" s="1"/>
  <c r="H51" i="25"/>
  <c r="H54" i="25"/>
  <c r="H53" i="25"/>
  <c r="I67" i="43" l="1"/>
  <c r="I83" i="43" s="1"/>
  <c r="H83" i="43"/>
  <c r="G84" i="43"/>
  <c r="G85" i="43" s="1"/>
  <c r="J28" i="7" s="1"/>
  <c r="J74" i="7" s="1"/>
  <c r="M102" i="38"/>
  <c r="M99" i="38"/>
  <c r="L167" i="17"/>
  <c r="L174" i="17"/>
  <c r="M172" i="17"/>
  <c r="M165" i="17"/>
  <c r="M171" i="17"/>
  <c r="M170" i="17" s="1"/>
  <c r="M164" i="17"/>
  <c r="L168" i="17"/>
  <c r="L175" i="17"/>
  <c r="L173" i="17" s="1"/>
  <c r="M142" i="17"/>
  <c r="M143" i="17"/>
  <c r="M135" i="17"/>
  <c r="M128" i="17"/>
  <c r="M163" i="17"/>
  <c r="I66" i="43"/>
  <c r="I82" i="43" s="1"/>
  <c r="N117" i="40"/>
  <c r="Q21" i="7" s="1"/>
  <c r="Q67" i="7" s="1"/>
  <c r="O115" i="40"/>
  <c r="H52" i="25"/>
  <c r="C141" i="17"/>
  <c r="C166" i="17" s="1"/>
  <c r="D170" i="17"/>
  <c r="C163" i="17"/>
  <c r="C162" i="17" s="1"/>
  <c r="D141" i="17"/>
  <c r="D166" i="17" s="1"/>
  <c r="D163" i="17"/>
  <c r="D162" i="17" s="1"/>
  <c r="D160" i="17" s="1"/>
  <c r="D176" i="17" s="1"/>
  <c r="C32" i="7" s="1"/>
  <c r="K173" i="17"/>
  <c r="J173" i="17"/>
  <c r="I173" i="17"/>
  <c r="H173" i="17"/>
  <c r="L170" i="17"/>
  <c r="K170" i="17"/>
  <c r="J170" i="17"/>
  <c r="I170" i="17"/>
  <c r="H170" i="17"/>
  <c r="K166" i="17"/>
  <c r="J166" i="17"/>
  <c r="I166" i="17"/>
  <c r="H166" i="17"/>
  <c r="B161" i="17"/>
  <c r="H163" i="17"/>
  <c r="I163" i="17"/>
  <c r="J163" i="17"/>
  <c r="K163" i="17"/>
  <c r="L163" i="17"/>
  <c r="D123" i="18"/>
  <c r="C31" i="7" s="1"/>
  <c r="H31" i="7" s="1"/>
  <c r="F159" i="18"/>
  <c r="F158" i="18"/>
  <c r="F146" i="18"/>
  <c r="F145" i="18"/>
  <c r="B112" i="18"/>
  <c r="D111" i="18"/>
  <c r="D118" i="18"/>
  <c r="C118" i="18"/>
  <c r="D113" i="18"/>
  <c r="C113" i="18"/>
  <c r="G111" i="18" s="1"/>
  <c r="G123" i="18" s="1"/>
  <c r="D92" i="18"/>
  <c r="C92" i="18"/>
  <c r="D89" i="18"/>
  <c r="C89" i="18"/>
  <c r="D86" i="18"/>
  <c r="C86" i="18"/>
  <c r="D82" i="18"/>
  <c r="C82" i="18"/>
  <c r="D128" i="38"/>
  <c r="C128" i="38"/>
  <c r="D125" i="38"/>
  <c r="C30" i="7" s="1"/>
  <c r="C125" i="38"/>
  <c r="C131" i="38" s="1"/>
  <c r="F52" i="38"/>
  <c r="G346" i="16"/>
  <c r="F346" i="16"/>
  <c r="F345" i="16"/>
  <c r="F328" i="16"/>
  <c r="F329" i="16"/>
  <c r="B305" i="16"/>
  <c r="D189" i="16"/>
  <c r="D278" i="16" s="1"/>
  <c r="C189" i="16"/>
  <c r="C278" i="16" s="1"/>
  <c r="C250" i="16"/>
  <c r="C304" i="16" s="1"/>
  <c r="D250" i="16"/>
  <c r="D304" i="16" s="1"/>
  <c r="D306" i="16" s="1"/>
  <c r="C29" i="7" s="1"/>
  <c r="D97" i="35"/>
  <c r="C97" i="35"/>
  <c r="C99" i="35" s="1"/>
  <c r="G75" i="23"/>
  <c r="C93" i="23"/>
  <c r="C96" i="23" s="1"/>
  <c r="D93" i="23"/>
  <c r="D95" i="23" s="1"/>
  <c r="F135" i="33"/>
  <c r="F145" i="33"/>
  <c r="B110" i="33"/>
  <c r="D111" i="33"/>
  <c r="C24" i="7" s="1"/>
  <c r="F135" i="32"/>
  <c r="B113" i="32"/>
  <c r="F148" i="31"/>
  <c r="G149" i="31" s="1"/>
  <c r="H149" i="31" s="1"/>
  <c r="I149" i="31" s="1"/>
  <c r="J149" i="31" s="1"/>
  <c r="K149" i="31" s="1"/>
  <c r="L149" i="31" s="1"/>
  <c r="M149" i="31" s="1"/>
  <c r="N149" i="31" s="1"/>
  <c r="O149" i="31" s="1"/>
  <c r="P149" i="31" s="1"/>
  <c r="F137" i="31"/>
  <c r="G138" i="31" s="1"/>
  <c r="D45" i="31"/>
  <c r="D44" i="31"/>
  <c r="D119" i="31" s="1"/>
  <c r="C20" i="7" s="1"/>
  <c r="C44" i="31"/>
  <c r="C47" i="31" s="1"/>
  <c r="D46" i="31"/>
  <c r="C45" i="31"/>
  <c r="C91" i="31"/>
  <c r="C46" i="31" s="1"/>
  <c r="F86" i="31"/>
  <c r="F163" i="29"/>
  <c r="F151" i="29"/>
  <c r="B129" i="29"/>
  <c r="D130" i="29"/>
  <c r="D128" i="29" s="1"/>
  <c r="C130" i="29"/>
  <c r="B124" i="29"/>
  <c r="C125" i="29"/>
  <c r="D125" i="29"/>
  <c r="D123" i="29" s="1"/>
  <c r="C19" i="7" s="1"/>
  <c r="G19" i="7" s="1"/>
  <c r="D151" i="24"/>
  <c r="H161" i="28"/>
  <c r="I161" i="28"/>
  <c r="J161" i="28"/>
  <c r="K161" i="28"/>
  <c r="L161" i="28"/>
  <c r="M161" i="28"/>
  <c r="N161" i="28"/>
  <c r="O161" i="28"/>
  <c r="P161" i="28"/>
  <c r="D161" i="28"/>
  <c r="F190" i="28" s="1"/>
  <c r="B115" i="28"/>
  <c r="D102" i="28"/>
  <c r="D114" i="28" s="1"/>
  <c r="C102" i="28"/>
  <c r="C106" i="28" s="1"/>
  <c r="F193" i="24"/>
  <c r="B154" i="24"/>
  <c r="B156" i="27"/>
  <c r="B150" i="27"/>
  <c r="F193" i="27"/>
  <c r="F183" i="27"/>
  <c r="D157" i="27"/>
  <c r="C157" i="27"/>
  <c r="D151" i="27"/>
  <c r="D155" i="27" s="1"/>
  <c r="C151" i="27"/>
  <c r="H152" i="27"/>
  <c r="I152" i="27"/>
  <c r="J152" i="27"/>
  <c r="K152" i="27"/>
  <c r="L152" i="27"/>
  <c r="M152" i="27"/>
  <c r="N152" i="27"/>
  <c r="O152" i="27"/>
  <c r="H153" i="27"/>
  <c r="I153" i="27"/>
  <c r="J153" i="27"/>
  <c r="K153" i="27"/>
  <c r="L153" i="27"/>
  <c r="M153" i="27"/>
  <c r="N153" i="27"/>
  <c r="O153" i="27"/>
  <c r="P153" i="27"/>
  <c r="H154" i="27"/>
  <c r="I154" i="27"/>
  <c r="J154" i="27"/>
  <c r="K154" i="27"/>
  <c r="L154" i="27"/>
  <c r="M154" i="27"/>
  <c r="N154" i="27"/>
  <c r="O154" i="27"/>
  <c r="P154" i="27"/>
  <c r="H158" i="27"/>
  <c r="J158" i="27"/>
  <c r="K158" i="27"/>
  <c r="L158" i="27"/>
  <c r="M158" i="27"/>
  <c r="N158" i="27"/>
  <c r="O158" i="27"/>
  <c r="P158" i="27"/>
  <c r="H159" i="27"/>
  <c r="I159" i="27"/>
  <c r="J159" i="27"/>
  <c r="K159" i="27"/>
  <c r="L159" i="27"/>
  <c r="M159" i="27"/>
  <c r="N159" i="27"/>
  <c r="O159" i="27"/>
  <c r="P159" i="27"/>
  <c r="H160" i="27"/>
  <c r="I160" i="27"/>
  <c r="J160" i="27"/>
  <c r="K160" i="27"/>
  <c r="L160" i="27"/>
  <c r="M160" i="27"/>
  <c r="N160" i="27"/>
  <c r="O160" i="27"/>
  <c r="P160" i="27"/>
  <c r="D150" i="24"/>
  <c r="C151" i="24"/>
  <c r="O303" i="16"/>
  <c r="N303" i="16"/>
  <c r="M303" i="16"/>
  <c r="L303" i="16"/>
  <c r="K303" i="16"/>
  <c r="J303" i="16"/>
  <c r="I303" i="16"/>
  <c r="H303" i="16"/>
  <c r="G303" i="16"/>
  <c r="P302" i="16"/>
  <c r="O302" i="16"/>
  <c r="N302" i="16"/>
  <c r="M302" i="16"/>
  <c r="L302" i="16"/>
  <c r="K302" i="16"/>
  <c r="J302" i="16"/>
  <c r="I302" i="16"/>
  <c r="H302" i="16"/>
  <c r="G302" i="16"/>
  <c r="P300" i="16"/>
  <c r="O300" i="16"/>
  <c r="N300" i="16"/>
  <c r="M300" i="16"/>
  <c r="L300" i="16"/>
  <c r="K300" i="16"/>
  <c r="J300" i="16"/>
  <c r="I300" i="16"/>
  <c r="H300" i="16"/>
  <c r="G300" i="16"/>
  <c r="P299" i="16"/>
  <c r="O299" i="16"/>
  <c r="N299" i="16"/>
  <c r="M299" i="16"/>
  <c r="L299" i="16"/>
  <c r="K299" i="16"/>
  <c r="J299" i="16"/>
  <c r="I299" i="16"/>
  <c r="H299" i="16"/>
  <c r="G299" i="16"/>
  <c r="P296" i="16"/>
  <c r="O296" i="16"/>
  <c r="N296" i="16"/>
  <c r="M296" i="16"/>
  <c r="L296" i="16"/>
  <c r="K296" i="16"/>
  <c r="J296" i="16"/>
  <c r="J294" i="16" s="1"/>
  <c r="I296" i="16"/>
  <c r="H296" i="16"/>
  <c r="G296" i="16"/>
  <c r="P295" i="16"/>
  <c r="O295" i="16"/>
  <c r="N295" i="16"/>
  <c r="M295" i="16"/>
  <c r="L295" i="16"/>
  <c r="K295" i="16"/>
  <c r="J295" i="16"/>
  <c r="I295" i="16"/>
  <c r="H295" i="16"/>
  <c r="G295" i="16"/>
  <c r="P293" i="16"/>
  <c r="O293" i="16"/>
  <c r="N293" i="16"/>
  <c r="M293" i="16"/>
  <c r="L293" i="16"/>
  <c r="K293" i="16"/>
  <c r="J293" i="16"/>
  <c r="I293" i="16"/>
  <c r="H293" i="16"/>
  <c r="G293" i="16"/>
  <c r="P292" i="16"/>
  <c r="O292" i="16"/>
  <c r="N292" i="16"/>
  <c r="M292" i="16"/>
  <c r="L292" i="16"/>
  <c r="K292" i="16"/>
  <c r="J292" i="16"/>
  <c r="I292" i="16"/>
  <c r="H292" i="16"/>
  <c r="G292" i="16"/>
  <c r="P289" i="16"/>
  <c r="O289" i="16"/>
  <c r="N289" i="16"/>
  <c r="M289" i="16"/>
  <c r="L289" i="16"/>
  <c r="K289" i="16"/>
  <c r="J289" i="16"/>
  <c r="I289" i="16"/>
  <c r="H289" i="16"/>
  <c r="G289" i="16"/>
  <c r="P288" i="16"/>
  <c r="O288" i="16"/>
  <c r="N288" i="16"/>
  <c r="M288" i="16"/>
  <c r="L288" i="16"/>
  <c r="K288" i="16"/>
  <c r="J288" i="16"/>
  <c r="I288" i="16"/>
  <c r="H288" i="16"/>
  <c r="G288" i="16"/>
  <c r="P287" i="16"/>
  <c r="O287" i="16"/>
  <c r="N287" i="16"/>
  <c r="M287" i="16"/>
  <c r="L287" i="16"/>
  <c r="K287" i="16"/>
  <c r="J287" i="16"/>
  <c r="I287" i="16"/>
  <c r="H287" i="16"/>
  <c r="G287" i="16"/>
  <c r="P286" i="16"/>
  <c r="O286" i="16"/>
  <c r="N286" i="16"/>
  <c r="M286" i="16"/>
  <c r="L286" i="16"/>
  <c r="K286" i="16"/>
  <c r="J286" i="16"/>
  <c r="I286" i="16"/>
  <c r="H286" i="16"/>
  <c r="G286" i="16"/>
  <c r="P284" i="16"/>
  <c r="O284" i="16"/>
  <c r="N284" i="16"/>
  <c r="M284" i="16"/>
  <c r="L284" i="16"/>
  <c r="K284" i="16"/>
  <c r="J284" i="16"/>
  <c r="I284" i="16"/>
  <c r="H284" i="16"/>
  <c r="G284" i="16"/>
  <c r="P283" i="16"/>
  <c r="O283" i="16"/>
  <c r="N283" i="16"/>
  <c r="M283" i="16"/>
  <c r="L283" i="16"/>
  <c r="K283" i="16"/>
  <c r="J283" i="16"/>
  <c r="I283" i="16"/>
  <c r="H283" i="16"/>
  <c r="G283" i="16"/>
  <c r="P282" i="16"/>
  <c r="O282" i="16"/>
  <c r="N282" i="16"/>
  <c r="M282" i="16"/>
  <c r="L282" i="16"/>
  <c r="K282" i="16"/>
  <c r="J282" i="16"/>
  <c r="I282" i="16"/>
  <c r="H282" i="16"/>
  <c r="G282" i="16"/>
  <c r="P281" i="16"/>
  <c r="O281" i="16"/>
  <c r="N281" i="16"/>
  <c r="M281" i="16"/>
  <c r="L281" i="16"/>
  <c r="K281" i="16"/>
  <c r="J281" i="16"/>
  <c r="I281" i="16"/>
  <c r="H281" i="16"/>
  <c r="G281" i="16"/>
  <c r="P277" i="16"/>
  <c r="O277" i="16"/>
  <c r="N277" i="16"/>
  <c r="M277" i="16"/>
  <c r="L277" i="16"/>
  <c r="K277" i="16"/>
  <c r="J277" i="16"/>
  <c r="I277" i="16"/>
  <c r="H277" i="16"/>
  <c r="G277" i="16"/>
  <c r="P276" i="16"/>
  <c r="O276" i="16"/>
  <c r="N276" i="16"/>
  <c r="M276" i="16"/>
  <c r="L276" i="16"/>
  <c r="K276" i="16"/>
  <c r="J276" i="16"/>
  <c r="I276" i="16"/>
  <c r="H276" i="16"/>
  <c r="G276" i="16"/>
  <c r="P274" i="16"/>
  <c r="O274" i="16"/>
  <c r="N274" i="16"/>
  <c r="M274" i="16"/>
  <c r="L274" i="16"/>
  <c r="K274" i="16"/>
  <c r="J274" i="16"/>
  <c r="I274" i="16"/>
  <c r="H274" i="16"/>
  <c r="G274" i="16"/>
  <c r="P273" i="16"/>
  <c r="O273" i="16"/>
  <c r="N273" i="16"/>
  <c r="M273" i="16"/>
  <c r="L273" i="16"/>
  <c r="K273" i="16"/>
  <c r="J273" i="16"/>
  <c r="I273" i="16"/>
  <c r="H273" i="16"/>
  <c r="G273" i="16"/>
  <c r="P270" i="16"/>
  <c r="O270" i="16"/>
  <c r="N270" i="16"/>
  <c r="M270" i="16"/>
  <c r="L270" i="16"/>
  <c r="K270" i="16"/>
  <c r="J270" i="16"/>
  <c r="I270" i="16"/>
  <c r="H270" i="16"/>
  <c r="G270" i="16"/>
  <c r="P269" i="16"/>
  <c r="O269" i="16"/>
  <c r="N269" i="16"/>
  <c r="M269" i="16"/>
  <c r="L269" i="16"/>
  <c r="K269" i="16"/>
  <c r="J269" i="16"/>
  <c r="I269" i="16"/>
  <c r="H269" i="16"/>
  <c r="G269" i="16"/>
  <c r="P267" i="16"/>
  <c r="O267" i="16"/>
  <c r="N267" i="16"/>
  <c r="M267" i="16"/>
  <c r="L267" i="16"/>
  <c r="K267" i="16"/>
  <c r="J267" i="16"/>
  <c r="I267" i="16"/>
  <c r="H267" i="16"/>
  <c r="G267" i="16"/>
  <c r="P266" i="16"/>
  <c r="O266" i="16"/>
  <c r="N266" i="16"/>
  <c r="M266" i="16"/>
  <c r="L266" i="16"/>
  <c r="K266" i="16"/>
  <c r="J266" i="16"/>
  <c r="I266" i="16"/>
  <c r="H266" i="16"/>
  <c r="G266" i="16"/>
  <c r="P263" i="16"/>
  <c r="O263" i="16"/>
  <c r="N263" i="16"/>
  <c r="M263" i="16"/>
  <c r="L263" i="16"/>
  <c r="K263" i="16"/>
  <c r="J263" i="16"/>
  <c r="I263" i="16"/>
  <c r="H263" i="16"/>
  <c r="G263" i="16"/>
  <c r="P262" i="16"/>
  <c r="O262" i="16"/>
  <c r="N262" i="16"/>
  <c r="M262" i="16"/>
  <c r="L262" i="16"/>
  <c r="K262" i="16"/>
  <c r="J262" i="16"/>
  <c r="I262" i="16"/>
  <c r="H262" i="16"/>
  <c r="G262" i="16"/>
  <c r="P261" i="16"/>
  <c r="O261" i="16"/>
  <c r="N261" i="16"/>
  <c r="M261" i="16"/>
  <c r="L261" i="16"/>
  <c r="K261" i="16"/>
  <c r="J261" i="16"/>
  <c r="I261" i="16"/>
  <c r="H261" i="16"/>
  <c r="G261" i="16"/>
  <c r="P260" i="16"/>
  <c r="O260" i="16"/>
  <c r="N260" i="16"/>
  <c r="M260" i="16"/>
  <c r="L260" i="16"/>
  <c r="K260" i="16"/>
  <c r="J260" i="16"/>
  <c r="I260" i="16"/>
  <c r="H260" i="16"/>
  <c r="G260" i="16"/>
  <c r="P259" i="16"/>
  <c r="O259" i="16"/>
  <c r="N259" i="16"/>
  <c r="M259" i="16"/>
  <c r="L259" i="16"/>
  <c r="K259" i="16"/>
  <c r="J259" i="16"/>
  <c r="I259" i="16"/>
  <c r="H259" i="16"/>
  <c r="G259" i="16"/>
  <c r="P257" i="16"/>
  <c r="O257" i="16"/>
  <c r="N257" i="16"/>
  <c r="M257" i="16"/>
  <c r="L257" i="16"/>
  <c r="K257" i="16"/>
  <c r="J257" i="16"/>
  <c r="I257" i="16"/>
  <c r="H257" i="16"/>
  <c r="G257" i="16"/>
  <c r="P256" i="16"/>
  <c r="O256" i="16"/>
  <c r="N256" i="16"/>
  <c r="M256" i="16"/>
  <c r="L256" i="16"/>
  <c r="K256" i="16"/>
  <c r="J256" i="16"/>
  <c r="I256" i="16"/>
  <c r="H256" i="16"/>
  <c r="G256" i="16"/>
  <c r="P255" i="16"/>
  <c r="O255" i="16"/>
  <c r="N255" i="16"/>
  <c r="M255" i="16"/>
  <c r="L255" i="16"/>
  <c r="K255" i="16"/>
  <c r="J255" i="16"/>
  <c r="I255" i="16"/>
  <c r="H255" i="16"/>
  <c r="G255" i="16"/>
  <c r="P254" i="16"/>
  <c r="O254" i="16"/>
  <c r="N254" i="16"/>
  <c r="M254" i="16"/>
  <c r="L254" i="16"/>
  <c r="K254" i="16"/>
  <c r="J254" i="16"/>
  <c r="I254" i="16"/>
  <c r="H254" i="16"/>
  <c r="G254" i="16"/>
  <c r="P253" i="16"/>
  <c r="O253" i="16"/>
  <c r="N253" i="16"/>
  <c r="M253" i="16"/>
  <c r="L253" i="16"/>
  <c r="K253" i="16"/>
  <c r="J253" i="16"/>
  <c r="I253" i="16"/>
  <c r="H253" i="16"/>
  <c r="G253" i="16"/>
  <c r="P212" i="16"/>
  <c r="O212" i="16"/>
  <c r="N212" i="16"/>
  <c r="M212" i="16"/>
  <c r="L212" i="16"/>
  <c r="K212" i="16"/>
  <c r="J212" i="16"/>
  <c r="I212" i="16"/>
  <c r="H212" i="16"/>
  <c r="G212" i="16"/>
  <c r="F212" i="16"/>
  <c r="P209" i="16"/>
  <c r="O209" i="16"/>
  <c r="N209" i="16"/>
  <c r="M209" i="16"/>
  <c r="L209" i="16"/>
  <c r="K209" i="16"/>
  <c r="J209" i="16"/>
  <c r="I209" i="16"/>
  <c r="H209" i="16"/>
  <c r="G209" i="16"/>
  <c r="F209" i="16"/>
  <c r="P205" i="16"/>
  <c r="O205" i="16"/>
  <c r="N205" i="16"/>
  <c r="M205" i="16"/>
  <c r="L205" i="16"/>
  <c r="K205" i="16"/>
  <c r="J205" i="16"/>
  <c r="I205" i="16"/>
  <c r="H205" i="16"/>
  <c r="G205" i="16"/>
  <c r="F205" i="16"/>
  <c r="P202" i="16"/>
  <c r="O202" i="16"/>
  <c r="N202" i="16"/>
  <c r="M202" i="16"/>
  <c r="L202" i="16"/>
  <c r="K202" i="16"/>
  <c r="J202" i="16"/>
  <c r="I202" i="16"/>
  <c r="H202" i="16"/>
  <c r="G202" i="16"/>
  <c r="F202" i="16"/>
  <c r="F196" i="16"/>
  <c r="F191" i="16"/>
  <c r="P186" i="16"/>
  <c r="O186" i="16"/>
  <c r="N186" i="16"/>
  <c r="M186" i="16"/>
  <c r="L186" i="16"/>
  <c r="K186" i="16"/>
  <c r="J186" i="16"/>
  <c r="I186" i="16"/>
  <c r="H186" i="16"/>
  <c r="G186" i="16"/>
  <c r="F186" i="16"/>
  <c r="P183" i="16"/>
  <c r="O183" i="16"/>
  <c r="N183" i="16"/>
  <c r="M183" i="16"/>
  <c r="L183" i="16"/>
  <c r="K183" i="16"/>
  <c r="J183" i="16"/>
  <c r="I183" i="16"/>
  <c r="H183" i="16"/>
  <c r="G183" i="16"/>
  <c r="F183" i="16"/>
  <c r="P179" i="16"/>
  <c r="O179" i="16"/>
  <c r="N179" i="16"/>
  <c r="M179" i="16"/>
  <c r="L179" i="16"/>
  <c r="K179" i="16"/>
  <c r="J179" i="16"/>
  <c r="I179" i="16"/>
  <c r="H179" i="16"/>
  <c r="G179" i="16"/>
  <c r="F179" i="16"/>
  <c r="P176" i="16"/>
  <c r="O176" i="16"/>
  <c r="N176" i="16"/>
  <c r="M176" i="16"/>
  <c r="L176" i="16"/>
  <c r="K176" i="16"/>
  <c r="J176" i="16"/>
  <c r="I176" i="16"/>
  <c r="H176" i="16"/>
  <c r="G176" i="16"/>
  <c r="F176" i="16"/>
  <c r="P169" i="16"/>
  <c r="O169" i="16"/>
  <c r="N169" i="16"/>
  <c r="M169" i="16"/>
  <c r="L169" i="16"/>
  <c r="K169" i="16"/>
  <c r="J169" i="16"/>
  <c r="I169" i="16"/>
  <c r="H169" i="16"/>
  <c r="G169" i="16"/>
  <c r="F169" i="16"/>
  <c r="P163" i="16"/>
  <c r="O163" i="16"/>
  <c r="N163" i="16"/>
  <c r="M163" i="16"/>
  <c r="L163" i="16"/>
  <c r="K163" i="16"/>
  <c r="J163" i="16"/>
  <c r="I163" i="16"/>
  <c r="H163" i="16"/>
  <c r="G163" i="16"/>
  <c r="F163" i="16"/>
  <c r="N301" i="16" l="1"/>
  <c r="H291" i="16"/>
  <c r="P291" i="16"/>
  <c r="N265" i="16"/>
  <c r="J67" i="43"/>
  <c r="K67" i="43" s="1"/>
  <c r="F51" i="35"/>
  <c r="G76" i="35"/>
  <c r="G77" i="35"/>
  <c r="F51" i="23"/>
  <c r="G76" i="23"/>
  <c r="N99" i="38"/>
  <c r="N102" i="38"/>
  <c r="N171" i="17"/>
  <c r="N170" i="17" s="1"/>
  <c r="N164" i="17"/>
  <c r="N163" i="17" s="1"/>
  <c r="N165" i="17"/>
  <c r="N172" i="17"/>
  <c r="M168" i="17"/>
  <c r="M175" i="17"/>
  <c r="M174" i="17"/>
  <c r="M173" i="17" s="1"/>
  <c r="M167" i="17"/>
  <c r="L166" i="17"/>
  <c r="L162" i="17" s="1"/>
  <c r="N135" i="17"/>
  <c r="N143" i="17"/>
  <c r="N142" i="17"/>
  <c r="M166" i="17"/>
  <c r="M162" i="17" s="1"/>
  <c r="N128" i="17"/>
  <c r="J66" i="43"/>
  <c r="D96" i="23"/>
  <c r="C26" i="7" s="1"/>
  <c r="G26" i="7" s="1"/>
  <c r="H84" i="43"/>
  <c r="H85" i="43" s="1"/>
  <c r="K28" i="7" s="1"/>
  <c r="K74" i="7" s="1"/>
  <c r="O117" i="40"/>
  <c r="R21" i="7" s="1"/>
  <c r="R67" i="7" s="1"/>
  <c r="F20" i="7"/>
  <c r="E20" i="7"/>
  <c r="G88" i="31"/>
  <c r="G44" i="31" s="1"/>
  <c r="G90" i="31"/>
  <c r="P115" i="40"/>
  <c r="H138" i="31"/>
  <c r="I138" i="31" s="1"/>
  <c r="J138" i="31" s="1"/>
  <c r="K138" i="31" s="1"/>
  <c r="L138" i="31" s="1"/>
  <c r="M138" i="31" s="1"/>
  <c r="N138" i="31" s="1"/>
  <c r="O138" i="31" s="1"/>
  <c r="P138" i="31" s="1"/>
  <c r="G298" i="16"/>
  <c r="L298" i="16"/>
  <c r="H294" i="16"/>
  <c r="M294" i="16"/>
  <c r="J268" i="16"/>
  <c r="G162" i="16"/>
  <c r="K151" i="27"/>
  <c r="K150" i="27" s="1"/>
  <c r="H191" i="28"/>
  <c r="I191" i="28" s="1"/>
  <c r="J191" i="28" s="1"/>
  <c r="K191" i="28" s="1"/>
  <c r="L191" i="28" s="1"/>
  <c r="M191" i="28" s="1"/>
  <c r="N191" i="28" s="1"/>
  <c r="O191" i="28" s="1"/>
  <c r="P191" i="28" s="1"/>
  <c r="I76" i="28"/>
  <c r="J76" i="28" s="1"/>
  <c r="K76" i="28" s="1"/>
  <c r="L76" i="28" s="1"/>
  <c r="M76" i="28" s="1"/>
  <c r="N76" i="28" s="1"/>
  <c r="O76" i="28" s="1"/>
  <c r="P76" i="28" s="1"/>
  <c r="G81" i="28"/>
  <c r="G82" i="28"/>
  <c r="G80" i="28"/>
  <c r="C110" i="28"/>
  <c r="G77" i="28"/>
  <c r="G78" i="28"/>
  <c r="D116" i="28"/>
  <c r="C18" i="7" s="1"/>
  <c r="F18" i="7" s="1"/>
  <c r="P151" i="27"/>
  <c r="P150" i="27" s="1"/>
  <c r="J151" i="27"/>
  <c r="J150" i="27" s="1"/>
  <c r="N151" i="27"/>
  <c r="N150" i="27" s="1"/>
  <c r="D152" i="24"/>
  <c r="D153" i="24"/>
  <c r="D155" i="24"/>
  <c r="C100" i="35"/>
  <c r="D100" i="35"/>
  <c r="C27" i="7" s="1"/>
  <c r="F27" i="7" s="1"/>
  <c r="D99" i="35"/>
  <c r="C114" i="28"/>
  <c r="D110" i="28"/>
  <c r="F160" i="28"/>
  <c r="D114" i="32"/>
  <c r="C23" i="7" s="1"/>
  <c r="G23" i="7" s="1"/>
  <c r="D131" i="38"/>
  <c r="I19" i="7"/>
  <c r="H19" i="7"/>
  <c r="F19" i="7"/>
  <c r="F32" i="7"/>
  <c r="G32" i="7"/>
  <c r="H32" i="7"/>
  <c r="I32" i="7"/>
  <c r="E32" i="7"/>
  <c r="D173" i="17"/>
  <c r="K162" i="17"/>
  <c r="M169" i="17"/>
  <c r="I162" i="17"/>
  <c r="J162" i="17"/>
  <c r="J169" i="17"/>
  <c r="H162" i="17"/>
  <c r="L169" i="17"/>
  <c r="I169" i="17"/>
  <c r="H169" i="17"/>
  <c r="K169" i="17"/>
  <c r="I31" i="7"/>
  <c r="G31" i="7"/>
  <c r="F31" i="7"/>
  <c r="E31" i="7"/>
  <c r="F30" i="7"/>
  <c r="I30" i="7"/>
  <c r="G30" i="7"/>
  <c r="H30" i="7"/>
  <c r="E30" i="7"/>
  <c r="J29" i="7"/>
  <c r="G29" i="7"/>
  <c r="H29" i="7"/>
  <c r="I29" i="7"/>
  <c r="E29" i="7"/>
  <c r="F29" i="7"/>
  <c r="F47" i="16"/>
  <c r="I20" i="7"/>
  <c r="H20" i="7"/>
  <c r="G20" i="7"/>
  <c r="G258" i="16"/>
  <c r="O272" i="16"/>
  <c r="K291" i="16"/>
  <c r="I252" i="16"/>
  <c r="O258" i="16"/>
  <c r="K265" i="16"/>
  <c r="M268" i="16"/>
  <c r="G272" i="16"/>
  <c r="I275" i="16"/>
  <c r="O298" i="16"/>
  <c r="K275" i="16"/>
  <c r="G294" i="16"/>
  <c r="I298" i="16"/>
  <c r="K298" i="16"/>
  <c r="N272" i="16"/>
  <c r="J291" i="16"/>
  <c r="J290" i="16" s="1"/>
  <c r="J285" i="16" s="1"/>
  <c r="J280" i="16" s="1"/>
  <c r="J279" i="16" s="1"/>
  <c r="L294" i="16"/>
  <c r="M252" i="16"/>
  <c r="L258" i="16"/>
  <c r="H275" i="16"/>
  <c r="P301" i="16"/>
  <c r="P275" i="16"/>
  <c r="N298" i="16"/>
  <c r="N297" i="16" s="1"/>
  <c r="G265" i="16"/>
  <c r="O265" i="16"/>
  <c r="K272" i="16"/>
  <c r="M275" i="16"/>
  <c r="G291" i="16"/>
  <c r="O291" i="16"/>
  <c r="I294" i="16"/>
  <c r="M301" i="16"/>
  <c r="H301" i="16"/>
  <c r="O294" i="16"/>
  <c r="P294" i="16"/>
  <c r="P290" i="16" s="1"/>
  <c r="P285" i="16" s="1"/>
  <c r="P280" i="16" s="1"/>
  <c r="P279" i="16" s="1"/>
  <c r="H268" i="16"/>
  <c r="L275" i="16"/>
  <c r="L265" i="16"/>
  <c r="N268" i="16"/>
  <c r="N264" i="16" s="1"/>
  <c r="H272" i="16"/>
  <c r="P272" i="16"/>
  <c r="L291" i="16"/>
  <c r="N294" i="16"/>
  <c r="P268" i="16"/>
  <c r="N291" i="16"/>
  <c r="L162" i="16"/>
  <c r="F175" i="16"/>
  <c r="J252" i="16"/>
  <c r="I265" i="16"/>
  <c r="K268" i="16"/>
  <c r="G275" i="16"/>
  <c r="O275" i="16"/>
  <c r="K294" i="16"/>
  <c r="M298" i="16"/>
  <c r="G301" i="16"/>
  <c r="O301" i="16"/>
  <c r="N201" i="16"/>
  <c r="N196" i="16" s="1"/>
  <c r="N191" i="16" s="1"/>
  <c r="G268" i="16"/>
  <c r="O268" i="16"/>
  <c r="M291" i="16"/>
  <c r="M290" i="16" s="1"/>
  <c r="M285" i="16" s="1"/>
  <c r="M280" i="16" s="1"/>
  <c r="M279" i="16" s="1"/>
  <c r="K301" i="16"/>
  <c r="P208" i="16"/>
  <c r="L301" i="16"/>
  <c r="L297" i="16" s="1"/>
  <c r="F201" i="16"/>
  <c r="M208" i="16"/>
  <c r="L268" i="16"/>
  <c r="F208" i="16"/>
  <c r="N208" i="16"/>
  <c r="I272" i="16"/>
  <c r="C95" i="23"/>
  <c r="G24" i="7"/>
  <c r="H24" i="7"/>
  <c r="I24" i="7"/>
  <c r="E24" i="7"/>
  <c r="F24" i="7"/>
  <c r="D47" i="31"/>
  <c r="E19" i="7"/>
  <c r="D133" i="29"/>
  <c r="D106" i="28"/>
  <c r="I151" i="27"/>
  <c r="I150" i="27" s="1"/>
  <c r="H151" i="27"/>
  <c r="H150" i="27" s="1"/>
  <c r="O151" i="27"/>
  <c r="O150" i="27" s="1"/>
  <c r="M151" i="27"/>
  <c r="M150" i="27" s="1"/>
  <c r="L151" i="27"/>
  <c r="L150" i="27" s="1"/>
  <c r="D149" i="27"/>
  <c r="C17" i="7" s="1"/>
  <c r="E17" i="7" s="1"/>
  <c r="K157" i="27"/>
  <c r="K156" i="27" s="1"/>
  <c r="N157" i="27"/>
  <c r="N156" i="27" s="1"/>
  <c r="P157" i="27"/>
  <c r="P156" i="27" s="1"/>
  <c r="M157" i="27"/>
  <c r="M156" i="27" s="1"/>
  <c r="L157" i="27"/>
  <c r="L156" i="27" s="1"/>
  <c r="J157" i="27"/>
  <c r="J156" i="27" s="1"/>
  <c r="I157" i="27"/>
  <c r="I156" i="27" s="1"/>
  <c r="O157" i="27"/>
  <c r="O156" i="27" s="1"/>
  <c r="G156" i="27"/>
  <c r="K208" i="16"/>
  <c r="M265" i="16"/>
  <c r="J265" i="16"/>
  <c r="J264" i="16" s="1"/>
  <c r="L252" i="16"/>
  <c r="I301" i="16"/>
  <c r="N258" i="16"/>
  <c r="K258" i="16"/>
  <c r="H258" i="16"/>
  <c r="P258" i="16"/>
  <c r="M258" i="16"/>
  <c r="J258" i="16"/>
  <c r="J275" i="16"/>
  <c r="H298" i="16"/>
  <c r="P298" i="16"/>
  <c r="J301" i="16"/>
  <c r="H162" i="16"/>
  <c r="N252" i="16"/>
  <c r="K252" i="16"/>
  <c r="H252" i="16"/>
  <c r="P252" i="16"/>
  <c r="H265" i="16"/>
  <c r="P265" i="16"/>
  <c r="L272" i="16"/>
  <c r="N275" i="16"/>
  <c r="L201" i="16"/>
  <c r="L196" i="16" s="1"/>
  <c r="L191" i="16" s="1"/>
  <c r="G252" i="16"/>
  <c r="O252" i="16"/>
  <c r="M272" i="16"/>
  <c r="J272" i="16"/>
  <c r="I291" i="16"/>
  <c r="J298" i="16"/>
  <c r="O162" i="16"/>
  <c r="I258" i="16"/>
  <c r="I268" i="16"/>
  <c r="G201" i="16"/>
  <c r="G196" i="16" s="1"/>
  <c r="G191" i="16" s="1"/>
  <c r="O201" i="16"/>
  <c r="O196" i="16" s="1"/>
  <c r="O191" i="16" s="1"/>
  <c r="L175" i="16"/>
  <c r="F182" i="16"/>
  <c r="G175" i="16"/>
  <c r="I162" i="16"/>
  <c r="J201" i="16"/>
  <c r="J196" i="16" s="1"/>
  <c r="J191" i="16" s="1"/>
  <c r="J162" i="16"/>
  <c r="F162" i="16"/>
  <c r="N162" i="16"/>
  <c r="J182" i="16"/>
  <c r="I175" i="16"/>
  <c r="O175" i="16"/>
  <c r="K175" i="16"/>
  <c r="H175" i="16"/>
  <c r="P175" i="16"/>
  <c r="M182" i="16"/>
  <c r="P162" i="16"/>
  <c r="H201" i="16"/>
  <c r="H196" i="16" s="1"/>
  <c r="H191" i="16" s="1"/>
  <c r="P201" i="16"/>
  <c r="P196" i="16" s="1"/>
  <c r="P191" i="16" s="1"/>
  <c r="G208" i="16"/>
  <c r="M162" i="16"/>
  <c r="N175" i="16"/>
  <c r="H182" i="16"/>
  <c r="P182" i="16"/>
  <c r="M201" i="16"/>
  <c r="M196" i="16" s="1"/>
  <c r="M191" i="16" s="1"/>
  <c r="L208" i="16"/>
  <c r="I208" i="16"/>
  <c r="N182" i="16"/>
  <c r="G182" i="16"/>
  <c r="O182" i="16"/>
  <c r="K162" i="16"/>
  <c r="K182" i="16"/>
  <c r="M175" i="16"/>
  <c r="J175" i="16"/>
  <c r="L182" i="16"/>
  <c r="I182" i="16"/>
  <c r="I201" i="16"/>
  <c r="I196" i="16" s="1"/>
  <c r="I191" i="16" s="1"/>
  <c r="K201" i="16"/>
  <c r="K196" i="16" s="1"/>
  <c r="K191" i="16" s="1"/>
  <c r="J208" i="16"/>
  <c r="O208" i="16"/>
  <c r="H208" i="16"/>
  <c r="H78" i="28" l="1"/>
  <c r="I78" i="28" s="1"/>
  <c r="J78" i="28" s="1"/>
  <c r="K78" i="28" s="1"/>
  <c r="L78" i="28" s="1"/>
  <c r="M78" i="28" s="1"/>
  <c r="N78" i="28" s="1"/>
  <c r="O78" i="28" s="1"/>
  <c r="P78" i="28" s="1"/>
  <c r="G105" i="28"/>
  <c r="H77" i="28"/>
  <c r="I77" i="28" s="1"/>
  <c r="J77" i="28" s="1"/>
  <c r="K77" i="28" s="1"/>
  <c r="L77" i="28" s="1"/>
  <c r="M77" i="28" s="1"/>
  <c r="N77" i="28" s="1"/>
  <c r="O77" i="28" s="1"/>
  <c r="P77" i="28" s="1"/>
  <c r="G104" i="28"/>
  <c r="L271" i="16"/>
  <c r="G297" i="16"/>
  <c r="I297" i="16"/>
  <c r="O297" i="16"/>
  <c r="H290" i="16"/>
  <c r="H285" i="16" s="1"/>
  <c r="H280" i="16" s="1"/>
  <c r="H279" i="16" s="1"/>
  <c r="K297" i="16"/>
  <c r="K271" i="16"/>
  <c r="K264" i="16"/>
  <c r="I271" i="16"/>
  <c r="G251" i="16"/>
  <c r="J83" i="43"/>
  <c r="G98" i="35"/>
  <c r="H77" i="35"/>
  <c r="I77" i="35" s="1"/>
  <c r="J77" i="35" s="1"/>
  <c r="K77" i="35" s="1"/>
  <c r="L77" i="35" s="1"/>
  <c r="M77" i="35" s="1"/>
  <c r="N77" i="35" s="1"/>
  <c r="O77" i="35" s="1"/>
  <c r="P77" i="35" s="1"/>
  <c r="G97" i="35"/>
  <c r="H76" i="35"/>
  <c r="I76" i="35" s="1"/>
  <c r="J76" i="35" s="1"/>
  <c r="K76" i="35" s="1"/>
  <c r="L76" i="35" s="1"/>
  <c r="M76" i="35" s="1"/>
  <c r="N76" i="35" s="1"/>
  <c r="O76" i="35" s="1"/>
  <c r="P76" i="35" s="1"/>
  <c r="G93" i="23"/>
  <c r="H75" i="23"/>
  <c r="F26" i="7"/>
  <c r="E26" i="7"/>
  <c r="H26" i="7"/>
  <c r="I26" i="7"/>
  <c r="G94" i="23"/>
  <c r="H76" i="23"/>
  <c r="K66" i="43"/>
  <c r="J82" i="43"/>
  <c r="L67" i="43"/>
  <c r="K83" i="43"/>
  <c r="O102" i="38"/>
  <c r="O99" i="38"/>
  <c r="O165" i="17"/>
  <c r="O172" i="17"/>
  <c r="N168" i="17"/>
  <c r="N175" i="17"/>
  <c r="N167" i="17"/>
  <c r="N174" i="17"/>
  <c r="N173" i="17" s="1"/>
  <c r="N169" i="17" s="1"/>
  <c r="O164" i="17"/>
  <c r="O171" i="17"/>
  <c r="O170" i="17" s="1"/>
  <c r="O142" i="17"/>
  <c r="O143" i="17"/>
  <c r="O135" i="17"/>
  <c r="O128" i="17"/>
  <c r="O163" i="17"/>
  <c r="I84" i="43"/>
  <c r="I85" i="43" s="1"/>
  <c r="L28" i="7" s="1"/>
  <c r="L74" i="7" s="1"/>
  <c r="P117" i="40"/>
  <c r="S21" i="7" s="1"/>
  <c r="S67" i="7" s="1"/>
  <c r="H27" i="7"/>
  <c r="P297" i="16"/>
  <c r="P278" i="16" s="1"/>
  <c r="L290" i="16"/>
  <c r="L285" i="16" s="1"/>
  <c r="L280" i="16" s="1"/>
  <c r="L279" i="16" s="1"/>
  <c r="L278" i="16" s="1"/>
  <c r="M271" i="16"/>
  <c r="G271" i="16"/>
  <c r="O251" i="16"/>
  <c r="H88" i="31"/>
  <c r="H44" i="31" s="1"/>
  <c r="H90" i="31"/>
  <c r="G45" i="31"/>
  <c r="G18" i="7"/>
  <c r="H23" i="7"/>
  <c r="F23" i="7"/>
  <c r="H82" i="28"/>
  <c r="G109" i="28"/>
  <c r="H81" i="28"/>
  <c r="G108" i="28"/>
  <c r="H80" i="28"/>
  <c r="G107" i="28"/>
  <c r="E18" i="7"/>
  <c r="I18" i="7"/>
  <c r="H18" i="7"/>
  <c r="I23" i="7"/>
  <c r="I27" i="7"/>
  <c r="E27" i="7"/>
  <c r="G27" i="7"/>
  <c r="E23" i="7"/>
  <c r="I251" i="16"/>
  <c r="K290" i="16"/>
  <c r="K285" i="16" s="1"/>
  <c r="K280" i="16" s="1"/>
  <c r="K279" i="16" s="1"/>
  <c r="O271" i="16"/>
  <c r="M264" i="16"/>
  <c r="G290" i="16"/>
  <c r="G285" i="16" s="1"/>
  <c r="G280" i="16" s="1"/>
  <c r="G279" i="16" s="1"/>
  <c r="G278" i="16" s="1"/>
  <c r="N290" i="16"/>
  <c r="N285" i="16" s="1"/>
  <c r="N280" i="16" s="1"/>
  <c r="N279" i="16" s="1"/>
  <c r="N278" i="16" s="1"/>
  <c r="N271" i="16"/>
  <c r="P271" i="16"/>
  <c r="O290" i="16"/>
  <c r="O285" i="16" s="1"/>
  <c r="O280" i="16" s="1"/>
  <c r="O279" i="16" s="1"/>
  <c r="O278" i="16" s="1"/>
  <c r="H264" i="16"/>
  <c r="H271" i="16"/>
  <c r="M251" i="16"/>
  <c r="L251" i="16"/>
  <c r="I264" i="16"/>
  <c r="O264" i="16"/>
  <c r="I290" i="16"/>
  <c r="I285" i="16" s="1"/>
  <c r="I280" i="16" s="1"/>
  <c r="I279" i="16" s="1"/>
  <c r="I278" i="16" s="1"/>
  <c r="L264" i="16"/>
  <c r="G264" i="16"/>
  <c r="P264" i="16"/>
  <c r="H297" i="16"/>
  <c r="H278" i="16" s="1"/>
  <c r="M297" i="16"/>
  <c r="M278" i="16" s="1"/>
  <c r="K251" i="16"/>
  <c r="J251" i="16"/>
  <c r="H251" i="16"/>
  <c r="J271" i="16"/>
  <c r="J297" i="16"/>
  <c r="J278" i="16" s="1"/>
  <c r="P251" i="16"/>
  <c r="N251" i="16"/>
  <c r="D161" i="27"/>
  <c r="G155" i="27"/>
  <c r="G161" i="27" s="1"/>
  <c r="K155" i="27"/>
  <c r="O149" i="27"/>
  <c r="K149" i="27"/>
  <c r="J149" i="27"/>
  <c r="J155" i="27"/>
  <c r="M149" i="27"/>
  <c r="H149" i="27"/>
  <c r="L149" i="27"/>
  <c r="L155" i="27"/>
  <c r="I149" i="27"/>
  <c r="P149" i="27"/>
  <c r="I250" i="16" l="1"/>
  <c r="K250" i="16"/>
  <c r="K278" i="16"/>
  <c r="N250" i="16"/>
  <c r="N304" i="16" s="1"/>
  <c r="N305" i="16" s="1"/>
  <c r="G99" i="35"/>
  <c r="G100" i="35" s="1"/>
  <c r="I75" i="23"/>
  <c r="H93" i="23"/>
  <c r="H94" i="23"/>
  <c r="I76" i="23"/>
  <c r="J76" i="23" s="1"/>
  <c r="K76" i="23" s="1"/>
  <c r="L76" i="23" s="1"/>
  <c r="M76" i="23" s="1"/>
  <c r="N76" i="23" s="1"/>
  <c r="O76" i="23" s="1"/>
  <c r="P76" i="23" s="1"/>
  <c r="M67" i="43"/>
  <c r="L83" i="43"/>
  <c r="L66" i="43"/>
  <c r="K82" i="43"/>
  <c r="O250" i="16"/>
  <c r="O304" i="16" s="1"/>
  <c r="P99" i="38"/>
  <c r="P102" i="38"/>
  <c r="P164" i="17"/>
  <c r="P171" i="17"/>
  <c r="P170" i="17" s="1"/>
  <c r="O167" i="17"/>
  <c r="O174" i="17"/>
  <c r="P165" i="17"/>
  <c r="P172" i="17"/>
  <c r="O168" i="17"/>
  <c r="O175" i="17"/>
  <c r="P135" i="17"/>
  <c r="P143" i="17"/>
  <c r="N166" i="17"/>
  <c r="N162" i="17" s="1"/>
  <c r="P142" i="17"/>
  <c r="O166" i="17"/>
  <c r="O162" i="17" s="1"/>
  <c r="P128" i="17"/>
  <c r="P163" i="17"/>
  <c r="J84" i="43"/>
  <c r="J85" i="43" s="1"/>
  <c r="M28" i="7" s="1"/>
  <c r="M74" i="7" s="1"/>
  <c r="I88" i="31"/>
  <c r="J88" i="31" s="1"/>
  <c r="K88" i="31" s="1"/>
  <c r="L88" i="31" s="1"/>
  <c r="M88" i="31" s="1"/>
  <c r="N88" i="31" s="1"/>
  <c r="O88" i="31" s="1"/>
  <c r="P88" i="31" s="1"/>
  <c r="G250" i="16"/>
  <c r="G304" i="16" s="1"/>
  <c r="G306" i="16" s="1"/>
  <c r="K29" i="7" s="1"/>
  <c r="I90" i="31"/>
  <c r="H45" i="31"/>
  <c r="I81" i="28"/>
  <c r="H108" i="28"/>
  <c r="I80" i="28"/>
  <c r="H107" i="28"/>
  <c r="I82" i="28"/>
  <c r="H109" i="28"/>
  <c r="K161" i="27"/>
  <c r="K304" i="16"/>
  <c r="P304" i="16"/>
  <c r="M250" i="16"/>
  <c r="M304" i="16" s="1"/>
  <c r="I304" i="16"/>
  <c r="L250" i="16"/>
  <c r="H250" i="16"/>
  <c r="J250" i="16"/>
  <c r="J161" i="27"/>
  <c r="L161" i="27"/>
  <c r="N149" i="27"/>
  <c r="N155" i="27"/>
  <c r="O155" i="27"/>
  <c r="O161" i="27" s="1"/>
  <c r="I155" i="27"/>
  <c r="I161" i="27" s="1"/>
  <c r="H155" i="27"/>
  <c r="H161" i="27" s="1"/>
  <c r="M155" i="27"/>
  <c r="M161" i="27" s="1"/>
  <c r="P155" i="27"/>
  <c r="P161" i="27" s="1"/>
  <c r="P126" i="38" l="1"/>
  <c r="J75" i="23"/>
  <c r="I93" i="23"/>
  <c r="H95" i="23"/>
  <c r="H96" i="23" s="1"/>
  <c r="M66" i="43"/>
  <c r="L82" i="43"/>
  <c r="N67" i="43"/>
  <c r="M83" i="43"/>
  <c r="P168" i="17"/>
  <c r="P167" i="17"/>
  <c r="P166" i="17" s="1"/>
  <c r="P162" i="17" s="1"/>
  <c r="P174" i="17"/>
  <c r="P173" i="17" s="1"/>
  <c r="P169" i="17" s="1"/>
  <c r="O173" i="17"/>
  <c r="O169" i="17" s="1"/>
  <c r="K84" i="43"/>
  <c r="K85" i="43" s="1"/>
  <c r="N28" i="7" s="1"/>
  <c r="N74" i="7" s="1"/>
  <c r="N306" i="16"/>
  <c r="R29" i="7" s="1"/>
  <c r="P305" i="16"/>
  <c r="P306" i="16"/>
  <c r="O305" i="16"/>
  <c r="O306" i="16"/>
  <c r="S29" i="7" s="1"/>
  <c r="I305" i="16"/>
  <c r="I306" i="16"/>
  <c r="M29" i="7" s="1"/>
  <c r="M305" i="16"/>
  <c r="M306" i="16"/>
  <c r="Q29" i="7" s="1"/>
  <c r="K305" i="16"/>
  <c r="K306" i="16"/>
  <c r="O29" i="7" s="1"/>
  <c r="G305" i="16"/>
  <c r="J90" i="31"/>
  <c r="I45" i="31"/>
  <c r="J80" i="28"/>
  <c r="I107" i="28"/>
  <c r="J82" i="28"/>
  <c r="I109" i="28"/>
  <c r="J81" i="28"/>
  <c r="I108" i="28"/>
  <c r="L304" i="16"/>
  <c r="H304" i="16"/>
  <c r="J304" i="16"/>
  <c r="N161" i="27"/>
  <c r="C150" i="24"/>
  <c r="P99" i="16"/>
  <c r="O99" i="16"/>
  <c r="N99" i="16"/>
  <c r="M99" i="16"/>
  <c r="L99" i="16"/>
  <c r="K99" i="16"/>
  <c r="J99" i="16"/>
  <c r="I99" i="16"/>
  <c r="H99" i="16"/>
  <c r="G99" i="16"/>
  <c r="F99" i="16"/>
  <c r="P96" i="16"/>
  <c r="O96" i="16"/>
  <c r="N96" i="16"/>
  <c r="M96" i="16"/>
  <c r="L96" i="16"/>
  <c r="K96" i="16"/>
  <c r="J96" i="16"/>
  <c r="I96" i="16"/>
  <c r="H96" i="16"/>
  <c r="G96" i="16"/>
  <c r="F96" i="16"/>
  <c r="P92" i="16"/>
  <c r="O92" i="16"/>
  <c r="N92" i="16"/>
  <c r="M92" i="16"/>
  <c r="L92" i="16"/>
  <c r="K92" i="16"/>
  <c r="J92" i="16"/>
  <c r="I92" i="16"/>
  <c r="H92" i="16"/>
  <c r="G92" i="16"/>
  <c r="F92" i="16"/>
  <c r="P89" i="16"/>
  <c r="O89" i="16"/>
  <c r="N89" i="16"/>
  <c r="M89" i="16"/>
  <c r="L89" i="16"/>
  <c r="K89" i="16"/>
  <c r="J89" i="16"/>
  <c r="I89" i="16"/>
  <c r="H89" i="16"/>
  <c r="G89" i="16"/>
  <c r="F89" i="16"/>
  <c r="F83" i="16"/>
  <c r="J93" i="23" l="1"/>
  <c r="K75" i="23"/>
  <c r="O67" i="43"/>
  <c r="N83" i="43"/>
  <c r="N66" i="43"/>
  <c r="M82" i="43"/>
  <c r="G155" i="24"/>
  <c r="G153" i="24"/>
  <c r="L84" i="43"/>
  <c r="L85" i="43" s="1"/>
  <c r="O28" i="7" s="1"/>
  <c r="O74" i="7" s="1"/>
  <c r="L305" i="16"/>
  <c r="L306" i="16"/>
  <c r="P29" i="7" s="1"/>
  <c r="J305" i="16"/>
  <c r="J306" i="16"/>
  <c r="N29" i="7" s="1"/>
  <c r="H305" i="16"/>
  <c r="H306" i="16"/>
  <c r="L29" i="7" s="1"/>
  <c r="K90" i="31"/>
  <c r="J45" i="31"/>
  <c r="K82" i="28"/>
  <c r="J109" i="28"/>
  <c r="K81" i="28"/>
  <c r="J108" i="28"/>
  <c r="K80" i="28"/>
  <c r="J107" i="28"/>
  <c r="G95" i="16"/>
  <c r="H88" i="16"/>
  <c r="H83" i="16" s="1"/>
  <c r="P88" i="16"/>
  <c r="P83" i="16" s="1"/>
  <c r="O95" i="16"/>
  <c r="L95" i="16"/>
  <c r="L88" i="16"/>
  <c r="L83" i="16" s="1"/>
  <c r="C153" i="24"/>
  <c r="C152" i="24"/>
  <c r="M88" i="16"/>
  <c r="M83" i="16" s="1"/>
  <c r="M95" i="16"/>
  <c r="J95" i="16"/>
  <c r="N88" i="16"/>
  <c r="N83" i="16" s="1"/>
  <c r="F95" i="16"/>
  <c r="N95" i="16"/>
  <c r="F88" i="16"/>
  <c r="K88" i="16"/>
  <c r="K83" i="16" s="1"/>
  <c r="O88" i="16"/>
  <c r="O83" i="16" s="1"/>
  <c r="K95" i="16"/>
  <c r="H95" i="16"/>
  <c r="G88" i="16"/>
  <c r="G83" i="16" s="1"/>
  <c r="P95" i="16"/>
  <c r="I95" i="16"/>
  <c r="I88" i="16"/>
  <c r="I83" i="16" s="1"/>
  <c r="J88" i="16"/>
  <c r="J83" i="16" s="1"/>
  <c r="L75" i="23" l="1"/>
  <c r="K93" i="23"/>
  <c r="O66" i="43"/>
  <c r="N82" i="43"/>
  <c r="P67" i="43"/>
  <c r="P83" i="43" s="1"/>
  <c r="O83" i="43"/>
  <c r="M84" i="43"/>
  <c r="M85" i="43" s="1"/>
  <c r="P28" i="7" s="1"/>
  <c r="P74" i="7" s="1"/>
  <c r="L90" i="31"/>
  <c r="K45" i="31"/>
  <c r="L81" i="28"/>
  <c r="K108" i="28"/>
  <c r="L80" i="28"/>
  <c r="K107" i="28"/>
  <c r="L82" i="28"/>
  <c r="K109" i="28"/>
  <c r="F78" i="16"/>
  <c r="P78" i="16"/>
  <c r="O78" i="16"/>
  <c r="N78" i="16"/>
  <c r="M78" i="16"/>
  <c r="L78" i="16"/>
  <c r="K78" i="16"/>
  <c r="J78" i="16"/>
  <c r="I78" i="16"/>
  <c r="H78" i="16"/>
  <c r="G78" i="16"/>
  <c r="P73" i="16"/>
  <c r="O73" i="16"/>
  <c r="N73" i="16"/>
  <c r="M73" i="16"/>
  <c r="L73" i="16"/>
  <c r="K73" i="16"/>
  <c r="J73" i="16"/>
  <c r="I73" i="16"/>
  <c r="H73" i="16"/>
  <c r="G73" i="16"/>
  <c r="F73" i="16"/>
  <c r="P70" i="16"/>
  <c r="O70" i="16"/>
  <c r="N70" i="16"/>
  <c r="M70" i="16"/>
  <c r="L70" i="16"/>
  <c r="K70" i="16"/>
  <c r="J70" i="16"/>
  <c r="I70" i="16"/>
  <c r="H70" i="16"/>
  <c r="G70" i="16"/>
  <c r="F70" i="16"/>
  <c r="P66" i="16"/>
  <c r="O66" i="16"/>
  <c r="N66" i="16"/>
  <c r="M66" i="16"/>
  <c r="L66" i="16"/>
  <c r="K66" i="16"/>
  <c r="J66" i="16"/>
  <c r="I66" i="16"/>
  <c r="H66" i="16"/>
  <c r="G66" i="16"/>
  <c r="F66" i="16"/>
  <c r="G63" i="16"/>
  <c r="H63" i="16"/>
  <c r="I63" i="16"/>
  <c r="J63" i="16"/>
  <c r="K63" i="16"/>
  <c r="L63" i="16"/>
  <c r="M63" i="16"/>
  <c r="N63" i="16"/>
  <c r="N62" i="16" s="1"/>
  <c r="O63" i="16"/>
  <c r="P63" i="16"/>
  <c r="F63" i="16"/>
  <c r="P56" i="16"/>
  <c r="O56" i="16"/>
  <c r="N56" i="16"/>
  <c r="M56" i="16"/>
  <c r="L56" i="16"/>
  <c r="K56" i="16"/>
  <c r="J56" i="16"/>
  <c r="I56" i="16"/>
  <c r="H56" i="16"/>
  <c r="G56" i="16"/>
  <c r="F56" i="16"/>
  <c r="G50" i="16"/>
  <c r="H50" i="16"/>
  <c r="I50" i="16"/>
  <c r="J50" i="16"/>
  <c r="K50" i="16"/>
  <c r="L50" i="16"/>
  <c r="M50" i="16"/>
  <c r="N50" i="16"/>
  <c r="N49" i="16" s="1"/>
  <c r="O50" i="16"/>
  <c r="P50" i="16"/>
  <c r="F50" i="16"/>
  <c r="M75" i="23" l="1"/>
  <c r="L93" i="23"/>
  <c r="P66" i="43"/>
  <c r="P82" i="43" s="1"/>
  <c r="P84" i="43" s="1"/>
  <c r="P85" i="43" s="1"/>
  <c r="O82" i="43"/>
  <c r="N84" i="43"/>
  <c r="N85" i="43" s="1"/>
  <c r="Q28" i="7" s="1"/>
  <c r="Q74" i="7" s="1"/>
  <c r="M90" i="31"/>
  <c r="L45" i="31"/>
  <c r="M80" i="28"/>
  <c r="L107" i="28"/>
  <c r="M82" i="28"/>
  <c r="L109" i="28"/>
  <c r="M81" i="28"/>
  <c r="L108" i="28"/>
  <c r="O62" i="16"/>
  <c r="G62" i="16"/>
  <c r="F49" i="16"/>
  <c r="J69" i="16"/>
  <c r="F69" i="16"/>
  <c r="G69" i="16"/>
  <c r="O69" i="16"/>
  <c r="H49" i="16"/>
  <c r="K69" i="16"/>
  <c r="O49" i="16"/>
  <c r="L69" i="16"/>
  <c r="P49" i="16"/>
  <c r="G49" i="16"/>
  <c r="L62" i="16"/>
  <c r="K62" i="16"/>
  <c r="M62" i="16"/>
  <c r="H69" i="16"/>
  <c r="P69" i="16"/>
  <c r="M69" i="16"/>
  <c r="I69" i="16"/>
  <c r="N69" i="16"/>
  <c r="F62" i="16"/>
  <c r="I49" i="16"/>
  <c r="H62" i="16"/>
  <c r="P62" i="16"/>
  <c r="I62" i="16"/>
  <c r="J62" i="16"/>
  <c r="M49" i="16"/>
  <c r="K49" i="16"/>
  <c r="L49" i="16"/>
  <c r="J49" i="16"/>
  <c r="N75" i="23" l="1"/>
  <c r="M93" i="23"/>
  <c r="O84" i="43"/>
  <c r="O85" i="43" s="1"/>
  <c r="R28" i="7" s="1"/>
  <c r="R74" i="7" s="1"/>
  <c r="S28" i="7"/>
  <c r="S74" i="7" s="1"/>
  <c r="N90" i="31"/>
  <c r="M45" i="31"/>
  <c r="N82" i="28"/>
  <c r="M109" i="28"/>
  <c r="N81" i="28"/>
  <c r="M108" i="28"/>
  <c r="N80" i="28"/>
  <c r="M107" i="28"/>
  <c r="O75" i="23" l="1"/>
  <c r="N93" i="23"/>
  <c r="H132" i="25"/>
  <c r="O90" i="31"/>
  <c r="N45" i="31"/>
  <c r="O81" i="28"/>
  <c r="N108" i="28"/>
  <c r="O80" i="28"/>
  <c r="N107" i="28"/>
  <c r="O82" i="28"/>
  <c r="N109" i="28"/>
  <c r="P75" i="23" l="1"/>
  <c r="P93" i="23" s="1"/>
  <c r="O93" i="23"/>
  <c r="P90" i="31"/>
  <c r="P45" i="31" s="1"/>
  <c r="O45" i="31"/>
  <c r="P80" i="28"/>
  <c r="P107" i="28" s="1"/>
  <c r="O107" i="28"/>
  <c r="P82" i="28"/>
  <c r="P109" i="28" s="1"/>
  <c r="O109" i="28"/>
  <c r="P81" i="28"/>
  <c r="P108" i="28" s="1"/>
  <c r="O108" i="28"/>
  <c r="G42" i="7" l="1"/>
  <c r="H42" i="7"/>
  <c r="I42" i="7"/>
  <c r="J42" i="7"/>
  <c r="K42" i="7"/>
  <c r="L42" i="7"/>
  <c r="M42" i="7"/>
  <c r="N42" i="7"/>
  <c r="O42" i="7"/>
  <c r="P42" i="7"/>
  <c r="Q42" i="7"/>
  <c r="R42" i="7"/>
  <c r="S42" i="7"/>
  <c r="G44" i="7" l="1"/>
  <c r="H44" i="7" s="1"/>
  <c r="I44" i="7" s="1"/>
  <c r="J44" i="7" s="1"/>
  <c r="K44" i="7" s="1"/>
  <c r="L44" i="7" s="1"/>
  <c r="M44" i="7" s="1"/>
  <c r="N44" i="7" s="1"/>
  <c r="O44" i="7" s="1"/>
  <c r="P44" i="7" s="1"/>
  <c r="Q44" i="7" s="1"/>
  <c r="R44" i="7" s="1"/>
  <c r="S44" i="7" s="1"/>
  <c r="G43" i="7"/>
  <c r="H43" i="7" s="1"/>
  <c r="I43" i="7" s="1"/>
  <c r="J43" i="7" s="1"/>
  <c r="K43" i="7" s="1"/>
  <c r="L43" i="7" s="1"/>
  <c r="M43" i="7" s="1"/>
  <c r="N43" i="7" s="1"/>
  <c r="O43" i="7" s="1"/>
  <c r="P43" i="7" s="1"/>
  <c r="Q43" i="7" s="1"/>
  <c r="R43" i="7" s="1"/>
  <c r="S43" i="7" s="1"/>
  <c r="H45" i="7"/>
  <c r="I45" i="7" s="1"/>
  <c r="J45" i="7" s="1"/>
  <c r="K45" i="7" s="1"/>
  <c r="L45" i="7" s="1"/>
  <c r="M45" i="7" s="1"/>
  <c r="N45" i="7" s="1"/>
  <c r="O45" i="7" s="1"/>
  <c r="P45" i="7" s="1"/>
  <c r="Q45" i="7" s="1"/>
  <c r="R45" i="7" s="1"/>
  <c r="S45" i="7" s="1"/>
  <c r="G154" i="24"/>
  <c r="J48" i="7"/>
  <c r="K48" i="7" s="1"/>
  <c r="L48" i="7" s="1"/>
  <c r="M48" i="7" s="1"/>
  <c r="N48" i="7" s="1"/>
  <c r="O48" i="7" s="1"/>
  <c r="P48" i="7" s="1"/>
  <c r="Q48" i="7" s="1"/>
  <c r="R48" i="7" s="1"/>
  <c r="S48" i="7" s="1"/>
  <c r="I47" i="7"/>
  <c r="J47" i="7" s="1"/>
  <c r="K47" i="7" s="1"/>
  <c r="J16" i="7" l="1"/>
  <c r="L47" i="7"/>
  <c r="M47" i="7" s="1"/>
  <c r="N47" i="7" s="1"/>
  <c r="O47" i="7" s="1"/>
  <c r="P47" i="7" s="1"/>
  <c r="Q47" i="7" s="1"/>
  <c r="R47" i="7" s="1"/>
  <c r="S47" i="7" s="1"/>
  <c r="I46" i="7"/>
  <c r="J46" i="7" l="1"/>
  <c r="K46" i="7" s="1"/>
  <c r="L46" i="7" s="1"/>
  <c r="M46" i="7" s="1"/>
  <c r="N46" i="7" s="1"/>
  <c r="O46" i="7" s="1"/>
  <c r="P46" i="7" s="1"/>
  <c r="Q46" i="7" s="1"/>
  <c r="R46" i="7" s="1"/>
  <c r="S46" i="7" s="1"/>
  <c r="G46" i="31" l="1"/>
  <c r="G106" i="28" l="1"/>
  <c r="H106" i="28"/>
  <c r="I106" i="28"/>
  <c r="J106" i="28"/>
  <c r="K106" i="28"/>
  <c r="L106" i="28"/>
  <c r="M106" i="28"/>
  <c r="N106" i="28"/>
  <c r="O106" i="28"/>
  <c r="P106" i="28"/>
  <c r="P159" i="18"/>
  <c r="O159" i="18"/>
  <c r="N159" i="18"/>
  <c r="M159" i="18"/>
  <c r="L159" i="18"/>
  <c r="K159" i="18"/>
  <c r="J159" i="18"/>
  <c r="I159" i="18"/>
  <c r="H159" i="18"/>
  <c r="G159" i="18"/>
  <c r="P146" i="18"/>
  <c r="O146" i="18"/>
  <c r="N146" i="18"/>
  <c r="M146" i="18"/>
  <c r="L146" i="18"/>
  <c r="K146" i="18"/>
  <c r="J146" i="18"/>
  <c r="I146" i="18"/>
  <c r="H146" i="18"/>
  <c r="G146" i="18"/>
  <c r="H118" i="18"/>
  <c r="I118" i="18"/>
  <c r="J118" i="18"/>
  <c r="K118" i="18"/>
  <c r="L118" i="18"/>
  <c r="M118" i="18"/>
  <c r="N118" i="18"/>
  <c r="O118" i="18"/>
  <c r="P118" i="18"/>
  <c r="O112" i="18"/>
  <c r="O111" i="18" s="1"/>
  <c r="O123" i="18" s="1"/>
  <c r="L112" i="18"/>
  <c r="L111" i="18" s="1"/>
  <c r="J112" i="18"/>
  <c r="J111" i="18" s="1"/>
  <c r="J123" i="18" s="1"/>
  <c r="I112" i="18"/>
  <c r="I111" i="18" s="1"/>
  <c r="H112" i="18"/>
  <c r="H111" i="18" s="1"/>
  <c r="G112" i="18"/>
  <c r="P129" i="38"/>
  <c r="O129" i="38"/>
  <c r="N129" i="38"/>
  <c r="M129" i="38"/>
  <c r="L129" i="38"/>
  <c r="K129" i="38"/>
  <c r="J129" i="38"/>
  <c r="I129" i="38"/>
  <c r="H129" i="38"/>
  <c r="O126" i="38"/>
  <c r="N126" i="38"/>
  <c r="M126" i="38"/>
  <c r="L126" i="38"/>
  <c r="K126" i="38"/>
  <c r="I126" i="38"/>
  <c r="H126" i="38"/>
  <c r="P346" i="16"/>
  <c r="O346" i="16"/>
  <c r="N346" i="16"/>
  <c r="M346" i="16"/>
  <c r="L346" i="16"/>
  <c r="K346" i="16"/>
  <c r="J346" i="16"/>
  <c r="I346" i="16"/>
  <c r="H346" i="16"/>
  <c r="H329" i="16"/>
  <c r="I329" i="16"/>
  <c r="J329" i="16"/>
  <c r="K329" i="16"/>
  <c r="L329" i="16"/>
  <c r="M329" i="16"/>
  <c r="N329" i="16"/>
  <c r="O329" i="16"/>
  <c r="P329" i="16"/>
  <c r="H97" i="35"/>
  <c r="I97" i="35"/>
  <c r="J97" i="35"/>
  <c r="K97" i="35"/>
  <c r="L97" i="35"/>
  <c r="M97" i="35"/>
  <c r="N97" i="35"/>
  <c r="O97" i="35"/>
  <c r="P97" i="35"/>
  <c r="P98" i="35"/>
  <c r="O98" i="35"/>
  <c r="N98" i="35"/>
  <c r="M98" i="35"/>
  <c r="L98" i="35"/>
  <c r="K98" i="35"/>
  <c r="J98" i="35"/>
  <c r="I98" i="35"/>
  <c r="H98" i="35"/>
  <c r="O94" i="23"/>
  <c r="I94" i="23"/>
  <c r="J94" i="23"/>
  <c r="K94" i="23"/>
  <c r="L94" i="23"/>
  <c r="M94" i="23"/>
  <c r="N94" i="23"/>
  <c r="P94" i="23"/>
  <c r="H103" i="33"/>
  <c r="I103" i="33"/>
  <c r="J103" i="33"/>
  <c r="K103" i="33"/>
  <c r="L103" i="33"/>
  <c r="M103" i="33"/>
  <c r="N103" i="33"/>
  <c r="O103" i="33"/>
  <c r="P103" i="33"/>
  <c r="P109" i="33" s="1"/>
  <c r="P111" i="33" s="1"/>
  <c r="H105" i="33"/>
  <c r="I105" i="33"/>
  <c r="J105" i="33"/>
  <c r="K105" i="33"/>
  <c r="L105" i="33"/>
  <c r="M105" i="33"/>
  <c r="N105" i="33"/>
  <c r="O105" i="33"/>
  <c r="P105" i="33"/>
  <c r="H106" i="33"/>
  <c r="I106" i="33"/>
  <c r="J106" i="33"/>
  <c r="K106" i="33"/>
  <c r="L106" i="33"/>
  <c r="M106" i="33"/>
  <c r="N106" i="33"/>
  <c r="O106" i="33"/>
  <c r="P106" i="33"/>
  <c r="G107" i="33"/>
  <c r="H107" i="33"/>
  <c r="I107" i="33"/>
  <c r="J107" i="33"/>
  <c r="K107" i="33"/>
  <c r="L107" i="33"/>
  <c r="M107" i="33"/>
  <c r="N107" i="33"/>
  <c r="O107" i="33"/>
  <c r="P107" i="33"/>
  <c r="I102" i="33"/>
  <c r="J102" i="33"/>
  <c r="K102" i="33"/>
  <c r="L102" i="33"/>
  <c r="M102" i="33"/>
  <c r="N102" i="33"/>
  <c r="O102" i="33"/>
  <c r="H108" i="32"/>
  <c r="I108" i="32"/>
  <c r="J108" i="32"/>
  <c r="K108" i="32"/>
  <c r="L108" i="32"/>
  <c r="M108" i="32"/>
  <c r="N108" i="32"/>
  <c r="O108" i="32"/>
  <c r="P108" i="32"/>
  <c r="H109" i="32"/>
  <c r="I109" i="32"/>
  <c r="J109" i="32"/>
  <c r="K109" i="32"/>
  <c r="L109" i="32"/>
  <c r="M109" i="32"/>
  <c r="N109" i="32"/>
  <c r="O109" i="32"/>
  <c r="P109" i="32"/>
  <c r="G110" i="32"/>
  <c r="H110" i="32"/>
  <c r="I110" i="32"/>
  <c r="J110" i="32"/>
  <c r="K110" i="32"/>
  <c r="L110" i="32"/>
  <c r="M110" i="32"/>
  <c r="N110" i="32"/>
  <c r="O110" i="32"/>
  <c r="P110" i="32"/>
  <c r="G111" i="32"/>
  <c r="H111" i="32"/>
  <c r="I111" i="32"/>
  <c r="J111" i="32"/>
  <c r="K111" i="32"/>
  <c r="L111" i="32"/>
  <c r="M111" i="32"/>
  <c r="N111" i="32"/>
  <c r="O111" i="32"/>
  <c r="F61" i="32"/>
  <c r="H46" i="31"/>
  <c r="I46" i="31"/>
  <c r="J46" i="31"/>
  <c r="K46" i="31"/>
  <c r="L46" i="31"/>
  <c r="M46" i="31"/>
  <c r="N46" i="31"/>
  <c r="O46" i="31"/>
  <c r="P46" i="31"/>
  <c r="P44" i="31"/>
  <c r="I44" i="31"/>
  <c r="J44" i="31"/>
  <c r="K44" i="31"/>
  <c r="L44" i="31"/>
  <c r="M44" i="31"/>
  <c r="N44" i="31"/>
  <c r="O44" i="31"/>
  <c r="G131" i="29"/>
  <c r="H131" i="29"/>
  <c r="I131" i="29"/>
  <c r="J131" i="29"/>
  <c r="K131" i="29"/>
  <c r="L131" i="29"/>
  <c r="M131" i="29"/>
  <c r="N131" i="29"/>
  <c r="O131" i="29"/>
  <c r="P131" i="29"/>
  <c r="G132" i="29"/>
  <c r="H132" i="29"/>
  <c r="I132" i="29"/>
  <c r="J132" i="29"/>
  <c r="K132" i="29"/>
  <c r="L132" i="29"/>
  <c r="M132" i="29"/>
  <c r="N132" i="29"/>
  <c r="O132" i="29"/>
  <c r="P132" i="29"/>
  <c r="H126" i="29"/>
  <c r="I126" i="29"/>
  <c r="J126" i="29"/>
  <c r="K126" i="29"/>
  <c r="L126" i="29"/>
  <c r="M126" i="29"/>
  <c r="N126" i="29"/>
  <c r="O126" i="29"/>
  <c r="P126" i="29"/>
  <c r="G127" i="29"/>
  <c r="H127" i="29"/>
  <c r="I127" i="29"/>
  <c r="J127" i="29"/>
  <c r="K127" i="29"/>
  <c r="L127" i="29"/>
  <c r="M127" i="29"/>
  <c r="N127" i="29"/>
  <c r="O127" i="29"/>
  <c r="P127" i="29"/>
  <c r="L123" i="18" l="1"/>
  <c r="O31" i="7" s="1"/>
  <c r="O77" i="7" s="1"/>
  <c r="H123" i="18"/>
  <c r="K31" i="7" s="1"/>
  <c r="K77" i="7" s="1"/>
  <c r="I123" i="18"/>
  <c r="L31" i="7" s="1"/>
  <c r="L77" i="7" s="1"/>
  <c r="K95" i="23"/>
  <c r="K96" i="23" s="1"/>
  <c r="J109" i="33"/>
  <c r="I109" i="33"/>
  <c r="I110" i="33" s="1"/>
  <c r="O99" i="35"/>
  <c r="O100" i="35" s="1"/>
  <c r="K99" i="35"/>
  <c r="K100" i="35" s="1"/>
  <c r="I112" i="32"/>
  <c r="P112" i="32"/>
  <c r="L112" i="32"/>
  <c r="H112" i="32"/>
  <c r="N99" i="35"/>
  <c r="N100" i="35" s="1"/>
  <c r="J99" i="35"/>
  <c r="J100" i="35" s="1"/>
  <c r="O112" i="32"/>
  <c r="K112" i="32"/>
  <c r="M99" i="35"/>
  <c r="M100" i="35" s="1"/>
  <c r="I99" i="35"/>
  <c r="I100" i="35" s="1"/>
  <c r="M112" i="32"/>
  <c r="N112" i="32"/>
  <c r="J112" i="32"/>
  <c r="P99" i="35"/>
  <c r="P100" i="35" s="1"/>
  <c r="L99" i="35"/>
  <c r="L100" i="35" s="1"/>
  <c r="H99" i="35"/>
  <c r="H100" i="35" s="1"/>
  <c r="J31" i="7"/>
  <c r="J77" i="7" s="1"/>
  <c r="I161" i="17"/>
  <c r="I160" i="17" s="1"/>
  <c r="I176" i="17" s="1"/>
  <c r="J161" i="17"/>
  <c r="J160" i="17"/>
  <c r="J176" i="17" s="1"/>
  <c r="K161" i="17"/>
  <c r="K160" i="17" s="1"/>
  <c r="K176" i="17" s="1"/>
  <c r="M161" i="17"/>
  <c r="M160" i="17" s="1"/>
  <c r="M176" i="17" s="1"/>
  <c r="N161" i="17"/>
  <c r="N160" i="17" s="1"/>
  <c r="N176" i="17" s="1"/>
  <c r="O161" i="17"/>
  <c r="O160" i="17" s="1"/>
  <c r="O176" i="17" s="1"/>
  <c r="L161" i="17"/>
  <c r="L160" i="17" s="1"/>
  <c r="L176" i="17" s="1"/>
  <c r="H161" i="17"/>
  <c r="H160" i="17" s="1"/>
  <c r="H176" i="17" s="1"/>
  <c r="P161" i="17"/>
  <c r="P160" i="17" s="1"/>
  <c r="P176" i="17" s="1"/>
  <c r="M112" i="18"/>
  <c r="M111" i="18"/>
  <c r="N112" i="18"/>
  <c r="N111" i="18"/>
  <c r="P112" i="18"/>
  <c r="P111" i="18" s="1"/>
  <c r="M31" i="7"/>
  <c r="M77" i="7" s="1"/>
  <c r="K112" i="18"/>
  <c r="K111" i="18" s="1"/>
  <c r="O95" i="23"/>
  <c r="O96" i="23" s="1"/>
  <c r="G95" i="23"/>
  <c r="P95" i="23"/>
  <c r="P96" i="23" s="1"/>
  <c r="N95" i="23"/>
  <c r="N96" i="23" s="1"/>
  <c r="L95" i="23"/>
  <c r="L96" i="23" s="1"/>
  <c r="J95" i="23"/>
  <c r="J96" i="23" s="1"/>
  <c r="M95" i="23"/>
  <c r="M96" i="23" s="1"/>
  <c r="I95" i="23"/>
  <c r="I96" i="23" s="1"/>
  <c r="H109" i="33"/>
  <c r="O109" i="33"/>
  <c r="G109" i="33"/>
  <c r="G111" i="33" s="1"/>
  <c r="J110" i="33"/>
  <c r="J111" i="33"/>
  <c r="M24" i="7" s="1"/>
  <c r="M70" i="7" s="1"/>
  <c r="N109" i="33"/>
  <c r="M109" i="33"/>
  <c r="L109" i="33"/>
  <c r="K109" i="33"/>
  <c r="I47" i="31"/>
  <c r="I119" i="31" s="1"/>
  <c r="L20" i="7" s="1"/>
  <c r="L66" i="7" s="1"/>
  <c r="J125" i="29"/>
  <c r="J124" i="29" s="1"/>
  <c r="I125" i="29"/>
  <c r="I124" i="29" s="1"/>
  <c r="O125" i="29"/>
  <c r="O124" i="29" s="1"/>
  <c r="G125" i="29"/>
  <c r="G124" i="29" s="1"/>
  <c r="P125" i="29"/>
  <c r="P124" i="29" s="1"/>
  <c r="N125" i="29"/>
  <c r="N124" i="29" s="1"/>
  <c r="H125" i="29"/>
  <c r="H124" i="29" s="1"/>
  <c r="M125" i="29"/>
  <c r="M124" i="29" s="1"/>
  <c r="L125" i="29"/>
  <c r="L124" i="29" s="1"/>
  <c r="K125" i="29"/>
  <c r="K124" i="29" s="1"/>
  <c r="R31" i="7"/>
  <c r="R77" i="7" s="1"/>
  <c r="H47" i="31"/>
  <c r="H119" i="31" s="1"/>
  <c r="P47" i="31"/>
  <c r="K47" i="31"/>
  <c r="K119" i="31" s="1"/>
  <c r="N20" i="7" s="1"/>
  <c r="N66" i="7" s="1"/>
  <c r="K130" i="29"/>
  <c r="G130" i="29"/>
  <c r="C16" i="7"/>
  <c r="S75" i="7"/>
  <c r="R75" i="7"/>
  <c r="L75" i="7"/>
  <c r="Q75" i="7"/>
  <c r="K75" i="7"/>
  <c r="P75" i="7"/>
  <c r="M75" i="7"/>
  <c r="O75" i="7"/>
  <c r="N75" i="7"/>
  <c r="J47" i="31"/>
  <c r="J119" i="31" s="1"/>
  <c r="M20" i="7" s="1"/>
  <c r="M66" i="7" s="1"/>
  <c r="O47" i="31"/>
  <c r="O119" i="31" s="1"/>
  <c r="R20" i="7" s="1"/>
  <c r="R66" i="7" s="1"/>
  <c r="G47" i="31"/>
  <c r="G119" i="31" s="1"/>
  <c r="M47" i="31"/>
  <c r="M119" i="31" s="1"/>
  <c r="P20" i="7" s="1"/>
  <c r="P66" i="7" s="1"/>
  <c r="N47" i="31"/>
  <c r="N119" i="31" s="1"/>
  <c r="Q20" i="7" s="1"/>
  <c r="Q66" i="7" s="1"/>
  <c r="L47" i="31"/>
  <c r="L119" i="31" s="1"/>
  <c r="O20" i="7" s="1"/>
  <c r="O66" i="7" s="1"/>
  <c r="M125" i="38"/>
  <c r="I125" i="38"/>
  <c r="J125" i="38"/>
  <c r="N125" i="38"/>
  <c r="K125" i="38"/>
  <c r="O125" i="38"/>
  <c r="H125" i="38"/>
  <c r="L125" i="38"/>
  <c r="P125" i="38"/>
  <c r="I128" i="38"/>
  <c r="M128" i="38"/>
  <c r="J128" i="38"/>
  <c r="N128" i="38"/>
  <c r="J30" i="7"/>
  <c r="K128" i="38"/>
  <c r="O128" i="38"/>
  <c r="H128" i="38"/>
  <c r="L128" i="38"/>
  <c r="P128" i="38"/>
  <c r="J123" i="29"/>
  <c r="N123" i="29"/>
  <c r="J19" i="7"/>
  <c r="O123" i="29"/>
  <c r="K123" i="29"/>
  <c r="H123" i="29"/>
  <c r="P123" i="29"/>
  <c r="L130" i="29"/>
  <c r="P130" i="29"/>
  <c r="I123" i="29"/>
  <c r="M123" i="29"/>
  <c r="I130" i="29"/>
  <c r="M130" i="29"/>
  <c r="O130" i="29"/>
  <c r="L123" i="29"/>
  <c r="H130" i="29"/>
  <c r="J130" i="29"/>
  <c r="N130" i="29"/>
  <c r="P119" i="31" l="1"/>
  <c r="S20" i="7" s="1"/>
  <c r="S66" i="7" s="1"/>
  <c r="I111" i="33"/>
  <c r="L24" i="7" s="1"/>
  <c r="L70" i="7" s="1"/>
  <c r="P123" i="18"/>
  <c r="S31" i="7" s="1"/>
  <c r="S77" i="7" s="1"/>
  <c r="N123" i="18"/>
  <c r="Q31" i="7" s="1"/>
  <c r="Q77" i="7" s="1"/>
  <c r="M123" i="18"/>
  <c r="P31" i="7" s="1"/>
  <c r="P77" i="7" s="1"/>
  <c r="K123" i="18"/>
  <c r="N31" i="7" s="1"/>
  <c r="N77" i="7" s="1"/>
  <c r="K20" i="7"/>
  <c r="K66" i="7" s="1"/>
  <c r="K27" i="7"/>
  <c r="O27" i="7"/>
  <c r="J27" i="7"/>
  <c r="P27" i="7"/>
  <c r="R26" i="7"/>
  <c r="R72" i="7" s="1"/>
  <c r="S27" i="7"/>
  <c r="N27" i="7"/>
  <c r="K26" i="7"/>
  <c r="K72" i="7" s="1"/>
  <c r="M27" i="7"/>
  <c r="R27" i="7"/>
  <c r="P26" i="7"/>
  <c r="P72" i="7" s="1"/>
  <c r="Q27" i="7"/>
  <c r="Q26" i="7"/>
  <c r="Q72" i="7" s="1"/>
  <c r="S26" i="7"/>
  <c r="S72" i="7" s="1"/>
  <c r="L26" i="7"/>
  <c r="L72" i="7" s="1"/>
  <c r="M26" i="7"/>
  <c r="M72" i="7" s="1"/>
  <c r="O26" i="7"/>
  <c r="O72" i="7" s="1"/>
  <c r="L27" i="7"/>
  <c r="N26" i="7"/>
  <c r="N72" i="7" s="1"/>
  <c r="E16" i="7"/>
  <c r="J62" i="7"/>
  <c r="G96" i="23"/>
  <c r="O113" i="32"/>
  <c r="O114" i="32"/>
  <c r="R23" i="7" s="1"/>
  <c r="R69" i="7" s="1"/>
  <c r="L114" i="32"/>
  <c r="O23" i="7" s="1"/>
  <c r="O69" i="7" s="1"/>
  <c r="L113" i="32"/>
  <c r="J114" i="32"/>
  <c r="M23" i="7" s="1"/>
  <c r="M69" i="7" s="1"/>
  <c r="J113" i="32"/>
  <c r="P113" i="32"/>
  <c r="S23" i="7"/>
  <c r="S69" i="7" s="1"/>
  <c r="N113" i="32"/>
  <c r="N114" i="32"/>
  <c r="Q23" i="7" s="1"/>
  <c r="Q69" i="7" s="1"/>
  <c r="G113" i="32"/>
  <c r="G114" i="32"/>
  <c r="J23" i="7" s="1"/>
  <c r="J69" i="7" s="1"/>
  <c r="M114" i="32"/>
  <c r="P23" i="7" s="1"/>
  <c r="P69" i="7" s="1"/>
  <c r="M113" i="32"/>
  <c r="K114" i="32"/>
  <c r="N23" i="7" s="1"/>
  <c r="N69" i="7" s="1"/>
  <c r="K113" i="32"/>
  <c r="H114" i="32"/>
  <c r="K23" i="7" s="1"/>
  <c r="K69" i="7" s="1"/>
  <c r="H113" i="32"/>
  <c r="I113" i="32"/>
  <c r="I114" i="32"/>
  <c r="L23" i="7" s="1"/>
  <c r="L69" i="7" s="1"/>
  <c r="P32" i="7"/>
  <c r="P78" i="7" s="1"/>
  <c r="K32" i="7"/>
  <c r="K78" i="7" s="1"/>
  <c r="N32" i="7"/>
  <c r="N78" i="7" s="1"/>
  <c r="Q30" i="7"/>
  <c r="Q76" i="7" s="1"/>
  <c r="N131" i="38"/>
  <c r="R30" i="7"/>
  <c r="R76" i="7" s="1"/>
  <c r="O131" i="38"/>
  <c r="M30" i="7"/>
  <c r="M76" i="7" s="1"/>
  <c r="J131" i="38"/>
  <c r="S30" i="7"/>
  <c r="S76" i="7" s="1"/>
  <c r="P131" i="38"/>
  <c r="L30" i="7"/>
  <c r="L76" i="7" s="1"/>
  <c r="I131" i="38"/>
  <c r="N30" i="7"/>
  <c r="N76" i="7" s="1"/>
  <c r="K131" i="38"/>
  <c r="O30" i="7"/>
  <c r="O76" i="7" s="1"/>
  <c r="L131" i="38"/>
  <c r="P30" i="7"/>
  <c r="P76" i="7" s="1"/>
  <c r="M131" i="38"/>
  <c r="J76" i="7"/>
  <c r="K30" i="7"/>
  <c r="K76" i="7" s="1"/>
  <c r="H131" i="38"/>
  <c r="K110" i="33"/>
  <c r="K111" i="33" s="1"/>
  <c r="N24" i="7" s="1"/>
  <c r="N70" i="7" s="1"/>
  <c r="G110" i="33"/>
  <c r="L110" i="33"/>
  <c r="L111" i="33" s="1"/>
  <c r="O24" i="7" s="1"/>
  <c r="O70" i="7" s="1"/>
  <c r="O110" i="33"/>
  <c r="O111" i="33"/>
  <c r="R24" i="7" s="1"/>
  <c r="R70" i="7" s="1"/>
  <c r="M110" i="33"/>
  <c r="M111" i="33"/>
  <c r="P24" i="7" s="1"/>
  <c r="P70" i="7" s="1"/>
  <c r="H111" i="33"/>
  <c r="K24" i="7" s="1"/>
  <c r="K70" i="7" s="1"/>
  <c r="H110" i="33"/>
  <c r="N110" i="33"/>
  <c r="N111" i="33"/>
  <c r="Q24" i="7" s="1"/>
  <c r="Q70" i="7" s="1"/>
  <c r="P110" i="33"/>
  <c r="S24" i="7" s="1"/>
  <c r="S70" i="7" s="1"/>
  <c r="N129" i="29"/>
  <c r="N128" i="29"/>
  <c r="N133" i="29" s="1"/>
  <c r="G129" i="29"/>
  <c r="G128" i="29"/>
  <c r="G133" i="29" s="1"/>
  <c r="J129" i="29"/>
  <c r="J128" i="29"/>
  <c r="J133" i="29" s="1"/>
  <c r="P129" i="29"/>
  <c r="P128" i="29"/>
  <c r="P133" i="29" s="1"/>
  <c r="K128" i="29"/>
  <c r="K133" i="29" s="1"/>
  <c r="K129" i="29"/>
  <c r="H129" i="29"/>
  <c r="H128" i="29"/>
  <c r="H133" i="29" s="1"/>
  <c r="L129" i="29"/>
  <c r="L128" i="29"/>
  <c r="L133" i="29" s="1"/>
  <c r="O129" i="29"/>
  <c r="O128" i="29"/>
  <c r="O133" i="29" s="1"/>
  <c r="M129" i="29"/>
  <c r="M128" i="29"/>
  <c r="M133" i="29" s="1"/>
  <c r="I129" i="29"/>
  <c r="I128" i="29"/>
  <c r="I133" i="29" s="1"/>
  <c r="R32" i="7"/>
  <c r="R78" i="7" s="1"/>
  <c r="Q32" i="7"/>
  <c r="Q78" i="7" s="1"/>
  <c r="M32" i="7"/>
  <c r="M78" i="7" s="1"/>
  <c r="Q19" i="7"/>
  <c r="Q65" i="7" s="1"/>
  <c r="P19" i="7"/>
  <c r="P65" i="7" s="1"/>
  <c r="M19" i="7"/>
  <c r="M65" i="7" s="1"/>
  <c r="O19" i="7"/>
  <c r="O65" i="7" s="1"/>
  <c r="K19" i="7"/>
  <c r="K65" i="7" s="1"/>
  <c r="N19" i="7"/>
  <c r="N65" i="7" s="1"/>
  <c r="J65" i="7"/>
  <c r="L19" i="7"/>
  <c r="L65" i="7" s="1"/>
  <c r="S19" i="7"/>
  <c r="S65" i="7" s="1"/>
  <c r="R19" i="7"/>
  <c r="R65" i="7" s="1"/>
  <c r="H16" i="7"/>
  <c r="I16" i="7"/>
  <c r="F16" i="7"/>
  <c r="G16" i="7"/>
  <c r="L32" i="7"/>
  <c r="L78" i="7" s="1"/>
  <c r="S32" i="7"/>
  <c r="S78" i="7" s="1"/>
  <c r="O32" i="7"/>
  <c r="O78" i="7" s="1"/>
  <c r="G111" i="28"/>
  <c r="H111" i="28"/>
  <c r="I111" i="28"/>
  <c r="J111" i="28"/>
  <c r="K111" i="28"/>
  <c r="L111" i="28"/>
  <c r="M111" i="28"/>
  <c r="N111" i="28"/>
  <c r="O111" i="28"/>
  <c r="P111" i="28"/>
  <c r="G112" i="28"/>
  <c r="H112" i="28"/>
  <c r="I112" i="28"/>
  <c r="J112" i="28"/>
  <c r="K112" i="28"/>
  <c r="L112" i="28"/>
  <c r="M112" i="28"/>
  <c r="N112" i="28"/>
  <c r="O112" i="28"/>
  <c r="P112" i="28"/>
  <c r="H103" i="28"/>
  <c r="I103" i="28"/>
  <c r="J103" i="28"/>
  <c r="K103" i="28"/>
  <c r="L103" i="28"/>
  <c r="M103" i="28"/>
  <c r="N103" i="28"/>
  <c r="O103" i="28"/>
  <c r="P103" i="28"/>
  <c r="H104" i="28"/>
  <c r="I104" i="28"/>
  <c r="J104" i="28"/>
  <c r="K104" i="28"/>
  <c r="L104" i="28"/>
  <c r="M104" i="28"/>
  <c r="N104" i="28"/>
  <c r="O104" i="28"/>
  <c r="P104" i="28"/>
  <c r="H105" i="28"/>
  <c r="I105" i="28"/>
  <c r="J105" i="28"/>
  <c r="K105" i="28"/>
  <c r="L105" i="28"/>
  <c r="M105" i="28"/>
  <c r="N105" i="28"/>
  <c r="O105" i="28"/>
  <c r="P105" i="28"/>
  <c r="H28" i="28" a="1"/>
  <c r="H28" i="28" s="1"/>
  <c r="H27" i="28" a="1"/>
  <c r="H27" i="28" s="1"/>
  <c r="M25" i="7" l="1"/>
  <c r="J26" i="7"/>
  <c r="J72" i="7" s="1"/>
  <c r="R25" i="7"/>
  <c r="J20" i="7"/>
  <c r="J66" i="7" s="1"/>
  <c r="O25" i="7"/>
  <c r="K25" i="7"/>
  <c r="L25" i="7"/>
  <c r="Q25" i="7"/>
  <c r="N25" i="7"/>
  <c r="S25" i="7"/>
  <c r="P25" i="7"/>
  <c r="J24" i="7"/>
  <c r="J70" i="7" s="1"/>
  <c r="K110" i="28"/>
  <c r="M102" i="28"/>
  <c r="L102" i="28"/>
  <c r="J110" i="28"/>
  <c r="I102" i="28"/>
  <c r="O110" i="28"/>
  <c r="G110" i="28"/>
  <c r="N102" i="28"/>
  <c r="K102" i="28"/>
  <c r="I110" i="28"/>
  <c r="J102" i="28"/>
  <c r="P110" i="28"/>
  <c r="H110" i="28"/>
  <c r="P102" i="28"/>
  <c r="H102" i="28"/>
  <c r="N110" i="28"/>
  <c r="O102" i="28"/>
  <c r="G102" i="28"/>
  <c r="M110" i="28"/>
  <c r="L110" i="28"/>
  <c r="J75" i="7"/>
  <c r="M153" i="24"/>
  <c r="M154" i="24" s="1"/>
  <c r="O153" i="24"/>
  <c r="O154" i="24" s="1"/>
  <c r="K153" i="24"/>
  <c r="I153" i="24"/>
  <c r="N153" i="24"/>
  <c r="N154" i="24" s="1"/>
  <c r="L153" i="24"/>
  <c r="J153" i="24"/>
  <c r="P153" i="24"/>
  <c r="P154" i="24" s="1"/>
  <c r="H153" i="24"/>
  <c r="H154" i="24" s="1"/>
  <c r="J25" i="7" l="1"/>
  <c r="H155" i="24"/>
  <c r="K16" i="7" s="1"/>
  <c r="K62" i="7" s="1"/>
  <c r="P155" i="24"/>
  <c r="S16" i="7" s="1"/>
  <c r="S62" i="7" s="1"/>
  <c r="O155" i="24"/>
  <c r="R16" i="7" s="1"/>
  <c r="R62" i="7" s="1"/>
  <c r="M155" i="24"/>
  <c r="P16" i="7" s="1"/>
  <c r="P62" i="7" s="1"/>
  <c r="N155" i="24"/>
  <c r="Q16" i="7" s="1"/>
  <c r="Q62" i="7" s="1"/>
  <c r="L114" i="28"/>
  <c r="K114" i="28"/>
  <c r="L154" i="24"/>
  <c r="L155" i="24" s="1"/>
  <c r="O16" i="7" s="1"/>
  <c r="O62" i="7" s="1"/>
  <c r="I154" i="24"/>
  <c r="I155" i="24"/>
  <c r="L16" i="7" s="1"/>
  <c r="L62" i="7" s="1"/>
  <c r="J154" i="24"/>
  <c r="J155" i="24"/>
  <c r="M16" i="7" s="1"/>
  <c r="M62" i="7" s="1"/>
  <c r="K154" i="24"/>
  <c r="K155" i="24" s="1"/>
  <c r="N16" i="7" s="1"/>
  <c r="N62" i="7" s="1"/>
  <c r="O114" i="28"/>
  <c r="I114" i="28"/>
  <c r="J114" i="28"/>
  <c r="M114" i="28"/>
  <c r="H114" i="28"/>
  <c r="G114" i="28"/>
  <c r="P114" i="28"/>
  <c r="N114" i="28"/>
  <c r="S17" i="7"/>
  <c r="J17" i="7"/>
  <c r="O17" i="7"/>
  <c r="L17" i="7"/>
  <c r="M17" i="7"/>
  <c r="N17" i="7"/>
  <c r="K17" i="7"/>
  <c r="R17" i="7"/>
  <c r="Q17" i="7"/>
  <c r="P17" i="7"/>
  <c r="N115" i="28" l="1"/>
  <c r="N116" i="28"/>
  <c r="Q18" i="7" s="1"/>
  <c r="Q64" i="7" s="1"/>
  <c r="M115" i="28"/>
  <c r="M116" i="28"/>
  <c r="P18" i="7" s="1"/>
  <c r="P64" i="7" s="1"/>
  <c r="J115" i="28"/>
  <c r="J116" i="28"/>
  <c r="M18" i="7" s="1"/>
  <c r="M64" i="7" s="1"/>
  <c r="G115" i="28"/>
  <c r="G116" i="28"/>
  <c r="J18" i="7" s="1"/>
  <c r="J64" i="7" s="1"/>
  <c r="I115" i="28"/>
  <c r="I116" i="28"/>
  <c r="L18" i="7" s="1"/>
  <c r="L64" i="7" s="1"/>
  <c r="K115" i="28"/>
  <c r="K116" i="28"/>
  <c r="N18" i="7" s="1"/>
  <c r="N64" i="7" s="1"/>
  <c r="O115" i="28"/>
  <c r="O116" i="28"/>
  <c r="R18" i="7" s="1"/>
  <c r="R64" i="7" s="1"/>
  <c r="L115" i="28"/>
  <c r="L116" i="28"/>
  <c r="O18" i="7" s="1"/>
  <c r="O64" i="7" s="1"/>
  <c r="H115" i="28"/>
  <c r="H116" i="28"/>
  <c r="K18" i="7" s="1"/>
  <c r="K64" i="7" s="1"/>
  <c r="P115" i="28"/>
  <c r="P116" i="28"/>
  <c r="S18" i="7" s="1"/>
  <c r="S64" i="7" s="1"/>
  <c r="M15" i="7"/>
  <c r="M34" i="7" s="1"/>
  <c r="S15" i="7"/>
  <c r="S34" i="7" s="1"/>
  <c r="Q15" i="7"/>
  <c r="Q34" i="7" s="1"/>
  <c r="K15" i="7"/>
  <c r="K34" i="7" s="1"/>
  <c r="J15" i="7"/>
  <c r="J34" i="7" s="1"/>
  <c r="N15" i="7"/>
  <c r="N34" i="7" s="1"/>
  <c r="L15" i="7"/>
  <c r="L34" i="7" s="1"/>
  <c r="P15" i="7"/>
  <c r="P34" i="7" s="1"/>
  <c r="R15" i="7"/>
  <c r="R34" i="7" s="1"/>
  <c r="Q63" i="7"/>
  <c r="S63" i="7"/>
  <c r="O63" i="7"/>
  <c r="K63" i="7"/>
  <c r="M63" i="7"/>
  <c r="M61" i="7" s="1"/>
  <c r="P63" i="7"/>
  <c r="L63" i="7"/>
  <c r="N63" i="7"/>
  <c r="N61" i="7" s="1"/>
  <c r="J63" i="7"/>
  <c r="R63" i="7"/>
  <c r="R61" i="7" s="1"/>
  <c r="F17" i="7"/>
  <c r="G17" i="7"/>
  <c r="H17" i="7"/>
  <c r="I17" i="7"/>
  <c r="K73" i="7"/>
  <c r="K71" i="7" s="1"/>
  <c r="S73" i="7"/>
  <c r="S71" i="7" s="1"/>
  <c r="O73" i="7"/>
  <c r="O71" i="7" s="1"/>
  <c r="P73" i="7"/>
  <c r="P71" i="7" s="1"/>
  <c r="J73" i="7"/>
  <c r="J71" i="7" s="1"/>
  <c r="R73" i="7"/>
  <c r="R71" i="7" s="1"/>
  <c r="Q73" i="7"/>
  <c r="Q71" i="7" s="1"/>
  <c r="L73" i="7"/>
  <c r="L71" i="7" s="1"/>
  <c r="N73" i="7"/>
  <c r="N71" i="7" s="1"/>
  <c r="M73" i="7"/>
  <c r="M71" i="7" s="1"/>
  <c r="N80" i="7" l="1"/>
  <c r="L61" i="7"/>
  <c r="L80" i="7" s="1"/>
  <c r="O61" i="7"/>
  <c r="O80" i="7" s="1"/>
  <c r="O15" i="7"/>
  <c r="O34" i="7" s="1"/>
  <c r="P61" i="7"/>
  <c r="P80" i="7" s="1"/>
  <c r="S61" i="7"/>
  <c r="S80" i="7" s="1"/>
  <c r="K61" i="7"/>
  <c r="K80" i="7" s="1"/>
  <c r="J61" i="7"/>
  <c r="J80" i="7" s="1"/>
  <c r="Q61" i="7"/>
  <c r="Q80" i="7" s="1"/>
  <c r="M80" i="7"/>
  <c r="R80" i="7"/>
  <c r="G162" i="17" l="1"/>
  <c r="G176" i="17" l="1"/>
  <c r="G161" i="17"/>
  <c r="J32" i="7" l="1"/>
  <c r="J7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88" authorId="0" shapeId="0" xr:uid="{61393937-89C2-463D-8C0C-15A70BEA0E39}">
      <text>
        <r>
          <rPr>
            <sz val="9"/>
            <color indexed="81"/>
            <rFont val="Tahoma"/>
            <family val="2"/>
          </rPr>
          <t>la dernière année pour laquelle vous avez des données de coûts disponibles</t>
        </r>
      </text>
    </comment>
    <comment ref="F88" authorId="0" shapeId="0" xr:uid="{D325EF37-D6B9-4918-8B3C-FC1DAF2A4797}">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C154" authorId="0" shapeId="0" xr:uid="{1C126ED1-02F3-488A-BF87-7CEF4C547483}">
      <text>
        <r>
          <rPr>
            <sz val="9"/>
            <color indexed="81"/>
            <rFont val="Tahoma"/>
            <family val="2"/>
          </rPr>
          <t xml:space="preserve">TVA à modifier directement en cas de taux réduits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74" authorId="0" shapeId="0" xr:uid="{0726C188-D5D8-4545-879D-2AA5303890D4}">
      <text>
        <r>
          <rPr>
            <sz val="9"/>
            <color indexed="81"/>
            <rFont val="Tahoma"/>
            <family val="2"/>
          </rPr>
          <t>la dernière année pour laquelle vous avez des données de coûts disponibles</t>
        </r>
      </text>
    </comment>
    <comment ref="F74" authorId="0" shapeId="0" xr:uid="{B772D654-1AA8-44C1-87D4-821FE106E845}">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92" authorId="0" shapeId="0" xr:uid="{E7233151-AC93-434A-B763-1944D0CF698A}">
      <text>
        <r>
          <rPr>
            <sz val="9"/>
            <color indexed="81"/>
            <rFont val="Tahoma"/>
            <family val="2"/>
          </rPr>
          <t>la dernière année pour laquelle vous avez des données de coûts disponibles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74" authorId="0" shapeId="0" xr:uid="{B6A740CF-F63F-458A-9085-14D8751A42B6}">
      <text>
        <r>
          <rPr>
            <sz val="9"/>
            <color indexed="81"/>
            <rFont val="Tahoma"/>
            <family val="2"/>
          </rPr>
          <t>la dernière année pour laquelle vous avez des données de coûts disponibles</t>
        </r>
      </text>
    </comment>
    <comment ref="F74" authorId="0" shapeId="0" xr:uid="{46BE1539-EF6F-4B73-9454-D483291D3FAA}">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96" authorId="0" shapeId="0" xr:uid="{110F2943-2FE1-42EA-8BBD-80A865C34161}">
      <text>
        <r>
          <rPr>
            <sz val="9"/>
            <color indexed="81"/>
            <rFont val="Tahoma"/>
            <family val="2"/>
          </rPr>
          <t>la dernière année pour laquelle vous avez des données de coûts disponibles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65" authorId="0" shapeId="0" xr:uid="{215B2A28-8B4C-4BDB-AE9D-34B6E6EFDCEE}">
      <text>
        <r>
          <rPr>
            <sz val="9"/>
            <color indexed="81"/>
            <rFont val="Tahoma"/>
            <family val="2"/>
          </rPr>
          <t>la dernière année pour laquelle vous avez des données de coûts disponibles</t>
        </r>
      </text>
    </comment>
    <comment ref="F65" authorId="0" shapeId="0" xr:uid="{5FA3E85E-2F9F-4A86-92A8-D75842E54F51}">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81" authorId="0" shapeId="0" xr:uid="{FE2F39BF-E244-4C3C-B1EF-7CD48E3D4649}">
      <text>
        <r>
          <rPr>
            <sz val="9"/>
            <color indexed="81"/>
            <rFont val="Tahoma"/>
            <family val="2"/>
          </rPr>
          <t>la dernière année pour laquelle vous avez des données de coûts disponibles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B119" authorId="0" shapeId="0" xr:uid="{D77483F8-DEA6-476E-9419-3A2D19119DC3}">
      <text>
        <r>
          <rPr>
            <sz val="9"/>
            <color indexed="81"/>
            <rFont val="Tahoma"/>
            <family val="2"/>
          </rPr>
          <t>taux de couverture = 
nombre de points de charge pour 100 véhicules</t>
        </r>
      </text>
    </comment>
    <comment ref="B120" authorId="0" shapeId="0" xr:uid="{5FBF3D29-334A-409E-A8FD-AD7B6D153BB1}">
      <text>
        <r>
          <rPr>
            <sz val="9"/>
            <color indexed="81"/>
            <rFont val="Tahoma"/>
            <family val="2"/>
          </rPr>
          <t xml:space="preserve">ratio de fréquentation = nombre de véhicules circulant par rapport au nombre de stations existantes
</t>
        </r>
      </text>
    </comment>
    <comment ref="B121" authorId="0" shapeId="0" xr:uid="{4EB410B4-8A92-44F8-A594-C224BA6C6A85}">
      <text>
        <r>
          <rPr>
            <sz val="9"/>
            <color indexed="81"/>
            <rFont val="Tahoma"/>
            <family val="2"/>
          </rPr>
          <t>ratio de fréquentation = nombre de véhicules circulant par rapport au nombre de stations existantes</t>
        </r>
      </text>
    </comment>
    <comment ref="D160" authorId="0" shapeId="0" xr:uid="{0B109363-B0EB-499B-8E20-472245F4B17D}">
      <text>
        <r>
          <rPr>
            <sz val="9"/>
            <color indexed="81"/>
            <rFont val="Tahoma"/>
            <family val="2"/>
          </rPr>
          <t>la dernière année pour laquelle vous avez des données de coûts disponibles</t>
        </r>
      </text>
    </comment>
    <comment ref="F160" authorId="0" shapeId="0" xr:uid="{E1AFF817-6062-45F3-A29B-A844CBD87A9B}">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249" authorId="0" shapeId="0" xr:uid="{B0E7CB66-C496-4364-A623-A141E8CD285D}">
      <text>
        <r>
          <rPr>
            <sz val="9"/>
            <color indexed="81"/>
            <rFont val="Tahoma"/>
            <family val="2"/>
          </rPr>
          <t>la dernière année pour laquelle vous avez des données de coûts disponibles</t>
        </r>
      </text>
    </comment>
    <comment ref="C305" authorId="0" shapeId="0" xr:uid="{B8505EF3-EAF5-4249-8953-CB209FAA32A1}">
      <text>
        <r>
          <rPr>
            <sz val="9"/>
            <color indexed="81"/>
            <rFont val="Tahoma"/>
            <family val="2"/>
          </rPr>
          <t xml:space="preserve">TVA à modifier directement en cas de taux réduits
</t>
        </r>
      </text>
    </comment>
    <comment ref="D328" authorId="0" shapeId="0" xr:uid="{C01DC169-C5AB-467A-A4EA-9A31725A8D78}">
      <text>
        <r>
          <rPr>
            <sz val="9"/>
            <color indexed="81"/>
            <rFont val="Tahoma"/>
            <family val="2"/>
          </rPr>
          <t>la dernière année pour laquelle vous avez des données de coûts disponibles</t>
        </r>
      </text>
    </comment>
    <comment ref="D345" authorId="0" shapeId="0" xr:uid="{1022D9C0-C954-4F10-B356-8DE422A0EC5A}">
      <text>
        <r>
          <rPr>
            <sz val="9"/>
            <color indexed="81"/>
            <rFont val="Tahoma"/>
            <family val="2"/>
          </rPr>
          <t>la dernière année pour laquelle vous avez des données de coûts disponibles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94" authorId="0" shapeId="0" xr:uid="{08573239-C754-4750-95BD-08BB5A509C43}">
      <text>
        <r>
          <rPr>
            <sz val="9"/>
            <color indexed="81"/>
            <rFont val="Tahoma"/>
            <family val="2"/>
          </rPr>
          <t>la dernière année pour laquelle vous avez des données de coûts disponibles</t>
        </r>
      </text>
    </comment>
    <comment ref="F94" authorId="0" shapeId="0" xr:uid="{B4E1A5EF-482D-44D3-87BE-2900A71B4105}">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24" authorId="0" shapeId="0" xr:uid="{CDF602F0-8636-4135-8105-7E42F5246E41}">
      <text>
        <r>
          <rPr>
            <sz val="9"/>
            <color indexed="81"/>
            <rFont val="Tahoma"/>
            <family val="2"/>
          </rPr>
          <t>la dernière année pour laquelle vous avez des données de coûts disponibles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78" authorId="0" shapeId="0" xr:uid="{B77216F4-E3E9-4FD2-B7A6-003680EEB7CE}">
      <text>
        <r>
          <rPr>
            <sz val="9"/>
            <color indexed="81"/>
            <rFont val="Tahoma"/>
            <family val="2"/>
          </rPr>
          <t>la dernière année pour laquelle vous avez des données de coûts disponibles</t>
        </r>
      </text>
    </comment>
    <comment ref="F78" authorId="0" shapeId="0" xr:uid="{8251B05B-B090-411A-9AB9-531730C1498B}">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10" authorId="0" shapeId="0" xr:uid="{AC769758-097C-4D12-9195-34289844B641}">
      <text>
        <r>
          <rPr>
            <sz val="9"/>
            <color indexed="81"/>
            <rFont val="Tahoma"/>
            <family val="2"/>
          </rPr>
          <t>la dernière année pour laquelle vous avez des données de coûts disponibles</t>
        </r>
      </text>
    </comment>
    <comment ref="C112" authorId="0" shapeId="0" xr:uid="{E1D60E01-79C5-4B8A-8696-6DEBD756561A}">
      <text>
        <r>
          <rPr>
            <sz val="9"/>
            <color indexed="81"/>
            <rFont val="Tahoma"/>
            <family val="2"/>
          </rPr>
          <t xml:space="preserve">TVA à modifier directement en cas de taux réduits
</t>
        </r>
      </text>
    </comment>
    <comment ref="D145" authorId="0" shapeId="0" xr:uid="{001C3F34-E59D-4119-85AE-9E463E9F4313}">
      <text>
        <r>
          <rPr>
            <sz val="9"/>
            <color indexed="81"/>
            <rFont val="Tahoma"/>
            <family val="2"/>
          </rPr>
          <t>la dernière année pour laquelle vous avez des données de coûts disponibles</t>
        </r>
      </text>
    </comment>
    <comment ref="D158" authorId="0" shapeId="0" xr:uid="{5F6EE20A-59DC-444B-9366-40D2996DD19E}">
      <text>
        <r>
          <rPr>
            <sz val="9"/>
            <color indexed="81"/>
            <rFont val="Tahoma"/>
            <family val="2"/>
          </rPr>
          <t>la dernière année pour laquelle vous avez des données de coûts disponibles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125" authorId="0" shapeId="0" xr:uid="{36FF721F-BE6E-4527-A09A-36E05BDD65C0}">
      <text>
        <r>
          <rPr>
            <sz val="9"/>
            <color indexed="81"/>
            <rFont val="Tahoma"/>
            <family val="2"/>
          </rPr>
          <t>la dernière année pour laquelle vous avez des données de coûts disponibles</t>
        </r>
      </text>
    </comment>
    <comment ref="F125" authorId="0" shapeId="0" xr:uid="{AA734F33-9022-4D92-AE26-C185BA0CEFC6}">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59" authorId="0" shapeId="0" xr:uid="{A8E90BE1-ABE0-4E7D-A44E-B91878A85407}">
      <text>
        <r>
          <rPr>
            <sz val="9"/>
            <color indexed="81"/>
            <rFont val="Tahoma"/>
            <family val="2"/>
          </rPr>
          <t>la dernière année pour laquelle vous avez des données de coûts disponibles</t>
        </r>
      </text>
    </comment>
    <comment ref="C161" authorId="0" shapeId="0" xr:uid="{AA79817F-4F36-4A22-AD30-4C3E3C675FFE}">
      <text>
        <r>
          <rPr>
            <sz val="9"/>
            <color indexed="81"/>
            <rFont val="Tahoma"/>
            <family val="2"/>
          </rPr>
          <t xml:space="preserve">TVA à modifier directement en cas de taux réduits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33" authorId="0" shapeId="0" xr:uid="{DF660B35-8FFC-4E5A-877C-3581048E549A}">
      <text>
        <r>
          <rPr>
            <sz val="9"/>
            <color indexed="81"/>
            <rFont val="Tahoma"/>
            <family val="2"/>
          </rPr>
          <t>la dernière année pour laquelle vous avez des données de coûts disponibles</t>
        </r>
      </text>
    </comment>
    <comment ref="D60" authorId="0" shapeId="0" xr:uid="{98C7F46C-E70F-4BC7-B834-1EB2695CBB6E}">
      <text>
        <r>
          <rPr>
            <sz val="9"/>
            <color indexed="81"/>
            <rFont val="Tahoma"/>
            <family val="2"/>
          </rPr>
          <t>la dernière année pour laquelle vous avez des données de coûts disponibles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99" authorId="0" shapeId="0" xr:uid="{3F50A51E-141E-44E6-B143-C933E8C24018}">
      <text>
        <r>
          <rPr>
            <sz val="9"/>
            <color indexed="81"/>
            <rFont val="Tahoma"/>
            <family val="2"/>
          </rPr>
          <t xml:space="preserve">L'évolution annuelle n'est pas mesurable car aujourd'hui la part de VUL H2 est proche de zéro.
</t>
        </r>
      </text>
    </comment>
    <comment ref="D109" authorId="0" shapeId="0" xr:uid="{6DC915C0-C551-4303-BADC-92515934EC35}">
      <text>
        <r>
          <rPr>
            <sz val="9"/>
            <color indexed="81"/>
            <rFont val="Tahoma"/>
            <family val="2"/>
          </rPr>
          <t>la dernière année pour laquelle vous avez des données de coûts disponibles</t>
        </r>
      </text>
    </comment>
    <comment ref="F109" authorId="0" shapeId="0" xr:uid="{3288F2C3-BA15-49BA-9ED1-2D95FD0070B2}">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48" authorId="0" shapeId="0" xr:uid="{4E5731A2-BF6E-48C5-B05C-48575333954B}">
      <text>
        <r>
          <rPr>
            <sz val="9"/>
            <color indexed="81"/>
            <rFont val="Tahoma"/>
            <family val="2"/>
          </rPr>
          <t>la dernière année pour laquelle vous avez des données de coûts disponibles</t>
        </r>
      </text>
    </comment>
    <comment ref="C150" authorId="0" shapeId="0" xr:uid="{38F690D5-0B0E-4145-AE82-D5F1FC9F5A02}">
      <text>
        <r>
          <rPr>
            <sz val="9"/>
            <color indexed="81"/>
            <rFont val="Tahoma"/>
            <family val="2"/>
          </rPr>
          <t xml:space="preserve">TVA à modifier directement en cas de taux réduits
</t>
        </r>
      </text>
    </comment>
    <comment ref="C156" authorId="0" shapeId="0" xr:uid="{4A0E7D9D-0B1A-449F-B91E-AA7078E7D319}">
      <text>
        <r>
          <rPr>
            <sz val="9"/>
            <color indexed="81"/>
            <rFont val="Tahoma"/>
            <family val="2"/>
          </rPr>
          <t xml:space="preserve">TVA à modifier directement en cas de taux réduits
</t>
        </r>
      </text>
    </comment>
    <comment ref="D183" authorId="0" shapeId="0" xr:uid="{AA239441-C801-4419-BB80-48A58EB3E791}">
      <text>
        <r>
          <rPr>
            <sz val="9"/>
            <color indexed="81"/>
            <rFont val="Tahoma"/>
            <family val="2"/>
          </rPr>
          <t>la dernière année pour laquelle vous avez des données de coûts disponibles</t>
        </r>
      </text>
    </comment>
    <comment ref="D193" authorId="0" shapeId="0" xr:uid="{E20FC1C1-11D7-4D5E-A535-9192BC65AD46}">
      <text>
        <r>
          <rPr>
            <sz val="9"/>
            <color indexed="81"/>
            <rFont val="Tahoma"/>
            <family val="2"/>
          </rPr>
          <t>la dernière année pour laquelle vous avez des données de coûts disponibles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74" authorId="0" shapeId="0" xr:uid="{13DE94DC-CCB3-4036-B189-3E92BFBA44B1}">
      <text>
        <r>
          <rPr>
            <sz val="9"/>
            <color indexed="81"/>
            <rFont val="Tahoma"/>
            <family val="2"/>
          </rPr>
          <t>la dernière année pour laquelle vous avez des données de coûts disponibles</t>
        </r>
      </text>
    </comment>
    <comment ref="F74" authorId="0" shapeId="0" xr:uid="{3F37395A-AA92-4690-9386-F864CF5C549B}">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B79" authorId="0" shapeId="0" xr:uid="{86DBE7B5-6127-4F48-B306-A19D1497562F}">
      <text>
        <r>
          <rPr>
            <sz val="8"/>
            <color indexed="81"/>
            <rFont val="Tahoma"/>
            <family val="2"/>
          </rPr>
          <t>A distinguer de l'entretien courant. 
Le gros entretien correspond à des travaux de modernisation qui prolongent la durée de vie ou améliorent les infrastructures existantes.</t>
        </r>
      </text>
    </comment>
    <comment ref="D101" authorId="0" shapeId="0" xr:uid="{500071F1-D66A-4BB5-9E86-B8D1E0A4057B}">
      <text>
        <r>
          <rPr>
            <sz val="9"/>
            <color indexed="81"/>
            <rFont val="Tahoma"/>
            <family val="2"/>
          </rPr>
          <t>la dernière année pour laquelle vous avez des données de coûts disponibles</t>
        </r>
      </text>
    </comment>
    <comment ref="B106" authorId="0" shapeId="0" xr:uid="{43B61E51-3B3A-4C64-A9E3-A3D9677E0430}">
      <text>
        <r>
          <rPr>
            <sz val="8"/>
            <color indexed="81"/>
            <rFont val="Tahoma"/>
            <family val="2"/>
          </rPr>
          <t>Il s'agit de déterminer le nombre de km totaux pour les multiplier par le coût unitaire et déterminer les coûts de gros entretien.</t>
        </r>
        <r>
          <rPr>
            <sz val="9"/>
            <color indexed="81"/>
            <rFont val="Tahoma"/>
            <family val="2"/>
          </rPr>
          <t xml:space="preserve">
</t>
        </r>
      </text>
    </comment>
    <comment ref="C115" authorId="0" shapeId="0" xr:uid="{FCC7F94E-9BE3-46CC-A0F1-A9EB4777F25B}">
      <text>
        <r>
          <rPr>
            <sz val="9"/>
            <color indexed="81"/>
            <rFont val="Tahoma"/>
            <family val="2"/>
          </rPr>
          <t xml:space="preserve">TVA à modifier directement en cas de taux réduits
</t>
        </r>
      </text>
    </comment>
    <comment ref="D160" authorId="0" shapeId="0" xr:uid="{3942FD65-A28D-4AE0-9278-77C5DFAB753A}">
      <text>
        <r>
          <rPr>
            <sz val="9"/>
            <color indexed="81"/>
            <rFont val="Tahoma"/>
            <family val="2"/>
          </rPr>
          <t>la dernière année pour laquelle vous avez des données de coûts disponibles</t>
        </r>
      </text>
    </comment>
    <comment ref="D190" authorId="0" shapeId="0" xr:uid="{95EC6197-8A80-4774-81E0-98D1D0A39FFE}">
      <text>
        <r>
          <rPr>
            <sz val="9"/>
            <color indexed="81"/>
            <rFont val="Tahoma"/>
            <family val="2"/>
          </rPr>
          <t>la dernière année pour laquelle vous avez des données de coûts disponibles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C73" authorId="0" shapeId="0" xr:uid="{AFBDD559-2DD1-48BA-8FC2-5057B5EEB193}">
      <text>
        <r>
          <rPr>
            <b/>
            <sz val="9"/>
            <color indexed="81"/>
            <rFont val="Tahoma"/>
            <family val="2"/>
          </rPr>
          <t>à horizon 2034</t>
        </r>
      </text>
    </comment>
    <comment ref="D93" authorId="0" shapeId="0" xr:uid="{62EB8970-B8B5-43E5-ADC4-CA473E873E9F}">
      <text>
        <r>
          <rPr>
            <sz val="9"/>
            <color indexed="81"/>
            <rFont val="Tahoma"/>
            <family val="2"/>
          </rPr>
          <t>la dernière année pour laquelle vous avez des données de coûts disponibles</t>
        </r>
      </text>
    </comment>
    <comment ref="F93" authorId="0" shapeId="0" xr:uid="{7B517862-7647-4067-9BCB-4D8041FEDBDE}">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22" authorId="0" shapeId="0" xr:uid="{8F8BB6DC-3E6D-4CA2-A5CB-231944257512}">
      <text>
        <r>
          <rPr>
            <sz val="9"/>
            <color indexed="81"/>
            <rFont val="Tahoma"/>
            <family val="2"/>
          </rPr>
          <t>la dernière année pour laquelle vous avez des données de coûts disponibles</t>
        </r>
      </text>
    </comment>
    <comment ref="C124" authorId="0" shapeId="0" xr:uid="{4725E1EA-CF80-4A40-821B-F6B36BE04054}">
      <text>
        <r>
          <rPr>
            <sz val="9"/>
            <color indexed="81"/>
            <rFont val="Tahoma"/>
            <family val="2"/>
          </rPr>
          <t xml:space="preserve">TVA à modifier directement en cas de taux réduits
</t>
        </r>
      </text>
    </comment>
    <comment ref="C129" authorId="0" shapeId="0" xr:uid="{0D5EC9D1-E996-45F1-B254-6107EBC134AF}">
      <text>
        <r>
          <rPr>
            <sz val="9"/>
            <color indexed="81"/>
            <rFont val="Tahoma"/>
            <family val="2"/>
          </rPr>
          <t xml:space="preserve">TVA à modifier directement en cas de taux réduits
</t>
        </r>
      </text>
    </comment>
    <comment ref="D151" authorId="0" shapeId="0" xr:uid="{3327C5FF-3A8A-4C64-9E43-CA8E1032B792}">
      <text>
        <r>
          <rPr>
            <sz val="9"/>
            <color indexed="81"/>
            <rFont val="Tahoma"/>
            <family val="2"/>
          </rPr>
          <t>la dernière année pour laquelle vous avez des données de coûts disponibles</t>
        </r>
      </text>
    </comment>
    <comment ref="D163" authorId="0" shapeId="0" xr:uid="{442CA8AC-4EC6-469B-8CF2-A4EFB308672E}">
      <text>
        <r>
          <rPr>
            <sz val="9"/>
            <color indexed="81"/>
            <rFont val="Tahoma"/>
            <family val="2"/>
          </rPr>
          <t>la dernière année pour laquelle vous avez des données de coûts disponibles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43" authorId="0" shapeId="0" xr:uid="{7EB34BFA-0A3E-45FE-B43E-3E9208B552A1}">
      <text>
        <r>
          <rPr>
            <sz val="9"/>
            <color indexed="81"/>
            <rFont val="Tahoma"/>
            <family val="2"/>
          </rPr>
          <t>la dernière année pour laquelle vous avez des données de coûts disponibles</t>
        </r>
      </text>
    </comment>
    <comment ref="D86" authorId="0" shapeId="0" xr:uid="{0DFBFA09-56B5-4B3C-A074-F956ABA9D96A}">
      <text>
        <r>
          <rPr>
            <sz val="9"/>
            <color indexed="81"/>
            <rFont val="Tahoma"/>
            <family val="2"/>
          </rPr>
          <t>la dernière année pour laquelle vous avez des données de coûts disponibles</t>
        </r>
      </text>
    </comment>
    <comment ref="B89" authorId="0" shapeId="0" xr:uid="{A5DBF0E2-02A1-44F4-9E20-E49189DFCA39}">
      <text>
        <r>
          <rPr>
            <sz val="8"/>
            <color indexed="81"/>
            <rFont val="Tahoma"/>
            <family val="2"/>
          </rPr>
          <t>A distinguer de l'entretien courant. 
Le gros entretien correspond à des travaux de modernisation qui prolongent la durée de vie ou améliorent les infrastructures existantes.</t>
        </r>
      </text>
    </comment>
    <comment ref="D118" authorId="0" shapeId="0" xr:uid="{96114370-C61E-40B7-A514-8F29EF9207CD}">
      <text>
        <r>
          <rPr>
            <sz val="9"/>
            <color indexed="81"/>
            <rFont val="Tahoma"/>
            <family val="2"/>
          </rPr>
          <t>la dernière année pour laquelle vous avez des données de coûts disponibles</t>
        </r>
      </text>
    </comment>
    <comment ref="D137" authorId="0" shapeId="0" xr:uid="{8548FFD1-521B-4063-A017-12AFD961AA0D}">
      <text>
        <r>
          <rPr>
            <sz val="9"/>
            <color indexed="81"/>
            <rFont val="Tahoma"/>
            <family val="2"/>
          </rPr>
          <t>la dernière année pour laquelle vous avez des données de coûts disponibles</t>
        </r>
      </text>
    </comment>
    <comment ref="D148" authorId="0" shapeId="0" xr:uid="{4632C836-5EAF-4687-99D2-B47DD58F4BA4}">
      <text>
        <r>
          <rPr>
            <sz val="9"/>
            <color indexed="81"/>
            <rFont val="Tahoma"/>
            <family val="2"/>
          </rPr>
          <t>la dernière année pour laquelle vous avez des données de coûts disponibles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43" authorId="0" shapeId="0" xr:uid="{D5AEE2C3-11E2-4097-8D0F-09C7EE83B544}">
      <text>
        <r>
          <rPr>
            <sz val="9"/>
            <color indexed="81"/>
            <rFont val="Tahoma"/>
            <family val="2"/>
          </rPr>
          <t>la dernière année pour laquelle vous avez des données de coûts disponibles</t>
        </r>
      </text>
    </comment>
    <comment ref="D100" authorId="0" shapeId="0" xr:uid="{75554CBB-1D58-4650-835D-CF0FAC82BBA2}">
      <text>
        <r>
          <rPr>
            <sz val="9"/>
            <color indexed="81"/>
            <rFont val="Tahoma"/>
            <family val="2"/>
          </rPr>
          <t>la dernière année pour laquelle vous avez des données de coûts disponibles</t>
        </r>
      </text>
    </comment>
    <comment ref="D112" authorId="0" shapeId="0" xr:uid="{F8126224-85FB-4CB9-8777-466819CFD0B1}">
      <text>
        <r>
          <rPr>
            <sz val="9"/>
            <color indexed="81"/>
            <rFont val="Tahoma"/>
            <family val="2"/>
          </rPr>
          <t>la dernière année pour laquelle vous avez des données de coûts disponibles</t>
        </r>
      </text>
    </comment>
    <comment ref="C116" authorId="0" shapeId="0" xr:uid="{8B363ED0-1E37-466E-B78D-1177A4060534}">
      <text>
        <r>
          <rPr>
            <sz val="9"/>
            <color indexed="81"/>
            <rFont val="Tahoma"/>
            <family val="2"/>
          </rPr>
          <t xml:space="preserve">TVA à modifier directement en cas de taux réduits
</t>
        </r>
      </text>
    </comment>
    <comment ref="D139" authorId="0" shapeId="0" xr:uid="{12557213-9028-4B2D-ABA9-9470F64C11D7}">
      <text>
        <r>
          <rPr>
            <sz val="9"/>
            <color indexed="81"/>
            <rFont val="Tahoma"/>
            <family val="2"/>
          </rPr>
          <t>la dernière année pour laquelle vous avez des données de coûts disponibles</t>
        </r>
      </text>
    </comment>
    <comment ref="D150" authorId="0" shapeId="0" xr:uid="{74AB755B-0457-4365-A1BE-37B67DF39BEC}">
      <text>
        <r>
          <rPr>
            <sz val="9"/>
            <color indexed="81"/>
            <rFont val="Tahoma"/>
            <family val="2"/>
          </rPr>
          <t>la dernière année pour laquelle vous avez des données de coûts disponibles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36" authorId="0" shapeId="0" xr:uid="{5E9979DC-AEB7-42DB-9E56-CBB507D8ADE8}">
      <text>
        <r>
          <rPr>
            <sz val="9"/>
            <color indexed="81"/>
            <rFont val="Tahoma"/>
            <family val="2"/>
          </rPr>
          <t>la dernière année pour laquelle vous avez des données de coûts disponibles</t>
        </r>
      </text>
    </comment>
    <comment ref="D75" authorId="0" shapeId="0" xr:uid="{CF796065-4AEC-49FD-8EF9-71AFDDFA84EF}">
      <text>
        <r>
          <rPr>
            <sz val="9"/>
            <color indexed="81"/>
            <rFont val="Tahoma"/>
            <family val="2"/>
          </rPr>
          <t>la dernière année pour laquelle vous avez des données de coûts disponibles</t>
        </r>
      </text>
    </comment>
    <comment ref="D107" authorId="0" shapeId="0" xr:uid="{2DF9662A-077A-4DCC-927C-90688F09D3E9}">
      <text>
        <r>
          <rPr>
            <sz val="9"/>
            <color indexed="81"/>
            <rFont val="Tahoma"/>
            <family val="2"/>
          </rPr>
          <t>la dernière année pour laquelle vous avez des données de coûts disponibles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90" authorId="0" shapeId="0" xr:uid="{2C8D4AD1-0E7A-4531-9238-4E7409743105}">
      <text>
        <r>
          <rPr>
            <sz val="9"/>
            <color indexed="81"/>
            <rFont val="Tahoma"/>
            <family val="2"/>
          </rPr>
          <t>la dernière année pour laquelle vous avez des données de coûts disponibles</t>
        </r>
      </text>
    </comment>
    <comment ref="F90" authorId="0" shapeId="0" xr:uid="{CFDFDBE6-C6F4-41EF-867A-E206BA0AB28B}">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D107" authorId="0" shapeId="0" xr:uid="{457D1574-4302-4775-A79C-77E71C030573}">
      <text>
        <r>
          <rPr>
            <sz val="9"/>
            <color indexed="81"/>
            <rFont val="Tahoma"/>
            <family val="2"/>
          </rPr>
          <t>la dernière année pour laquelle vous avez des données de coûts disponibles</t>
        </r>
      </text>
    </comment>
    <comment ref="C113" authorId="0" shapeId="0" xr:uid="{80016FAF-1EA8-4F8A-A665-D871AAA9565E}">
      <text>
        <r>
          <rPr>
            <sz val="9"/>
            <color indexed="81"/>
            <rFont val="Tahoma"/>
            <family val="2"/>
          </rPr>
          <t xml:space="preserve">TVA à modifier directement en cas de taux réduits
</t>
        </r>
      </text>
    </comment>
    <comment ref="D135" authorId="0" shapeId="0" xr:uid="{8BFF315F-2D4B-4097-B431-D983CB800CC0}">
      <text>
        <r>
          <rPr>
            <sz val="9"/>
            <color indexed="81"/>
            <rFont val="Tahoma"/>
            <family val="2"/>
          </rPr>
          <t>la dernière année pour laquelle vous avez des données de coûts disponibles</t>
        </r>
      </text>
    </comment>
    <comment ref="B136" authorId="0" shapeId="0" xr:uid="{6881EEEF-362E-4BAF-9DD5-FC3AC1FF2FBE}">
      <text>
        <r>
          <rPr>
            <sz val="9"/>
            <color indexed="81"/>
            <rFont val="Tahoma"/>
            <family val="2"/>
          </rPr>
          <t>il s'agit de connaitre les km totaux d'aménagements cyclables à multiplier par les coûts unitaires d'entretien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Marion FETET</author>
  </authors>
  <commentList>
    <comment ref="D80" authorId="0" shapeId="0" xr:uid="{556BB199-42BC-4C05-BBAB-40E865508456}">
      <text>
        <r>
          <rPr>
            <sz val="9"/>
            <color indexed="81"/>
            <rFont val="Tahoma"/>
            <family val="2"/>
          </rPr>
          <t>la dernière année pour laquelle vous avez des données de coûts disponibles</t>
        </r>
      </text>
    </comment>
    <comment ref="F80" authorId="0" shapeId="0" xr:uid="{22C98A7F-FB9A-452F-A301-1B7FF2B02746}">
      <text>
        <r>
          <rPr>
            <b/>
            <sz val="9"/>
            <color indexed="81"/>
            <rFont val="Tahoma"/>
            <family val="2"/>
          </rPr>
          <t xml:space="preserve">Attention, </t>
        </r>
        <r>
          <rPr>
            <sz val="9"/>
            <color indexed="81"/>
            <rFont val="Tahoma"/>
            <family val="2"/>
          </rPr>
          <t xml:space="preserve">le tableau ci-contre calcule automatiquement les coûts unitaires prospectifs à partir de l'année de référence (colonne D).
</t>
        </r>
      </text>
    </comment>
    <comment ref="C110" authorId="0" shapeId="0" xr:uid="{8712C034-54D5-40C1-813E-E81F5C1E2C15}">
      <text>
        <r>
          <rPr>
            <sz val="9"/>
            <color indexed="81"/>
            <rFont val="Tahoma"/>
            <family val="2"/>
          </rPr>
          <t xml:space="preserve">TVA à modifier directement en cas de taux réduits
</t>
        </r>
      </text>
    </comment>
    <comment ref="D135" authorId="0" shapeId="0" xr:uid="{F8054887-1D28-44B1-AA3D-57CCD1362997}">
      <text>
        <r>
          <rPr>
            <sz val="9"/>
            <color indexed="81"/>
            <rFont val="Tahoma"/>
            <family val="2"/>
          </rPr>
          <t>la dernière année pour laquelle vous avez des données de coûts disponibles</t>
        </r>
      </text>
    </comment>
    <comment ref="D145" authorId="0" shapeId="0" xr:uid="{9BB66F3B-4995-46E9-9927-2960E6DDB556}">
      <text>
        <r>
          <rPr>
            <sz val="9"/>
            <color indexed="81"/>
            <rFont val="Tahoma"/>
            <family val="2"/>
          </rPr>
          <t>la dernière année pour laquelle vous avez des données de coûts disponibles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<sst xmlns="http://schemas.openxmlformats.org/spreadsheetml/2006/main" count="4843" uniqueCount="1581">
  <si>
    <t>PPI aligné climat - Cahier atténuation - Outil d'aide à l'estimation des besoins d'investissement climat</t>
  </si>
  <si>
    <t>Pour une meilleure lisibilité de ce document, réglez les paramètres : "Affichage" &gt; Décochez "Quadrillage"</t>
  </si>
  <si>
    <t xml:space="preserve">L'estimation des besoins en investissement climat est à réaliser par action climat en suivant la méthodologie explicitée dans le cahier atténuation et détaillée dans le tableau suivant : </t>
  </si>
  <si>
    <t>[LIEN]</t>
  </si>
  <si>
    <r>
      <rPr>
        <sz val="11"/>
        <rFont val="Calibri"/>
        <family val="2"/>
        <scheme val="minor"/>
      </rPr>
      <t xml:space="preserve">I4CE, 2025, </t>
    </r>
    <r>
      <rPr>
        <u/>
        <sz val="11"/>
        <rFont val="Calibri"/>
        <family val="2"/>
        <scheme val="minor"/>
      </rPr>
      <t>Collectivités : Méthode pour construire son plan d’investissement aligné climat – Cahier atténuation</t>
    </r>
  </si>
  <si>
    <t>LISEZ-MOI</t>
  </si>
  <si>
    <t>Ce fichier vise à faciliter l'estimation des besoins d'investissement climat pour sa collectivité.</t>
  </si>
  <si>
    <t xml:space="preserve">Pour ce faire, l'estimation des besoins se fait action climat par action climat (répartie par secteur et par type d'action ("socle" ou "volontaire")). </t>
  </si>
  <si>
    <t xml:space="preserve">Les actions climat "socles" sont portés directement par les collectivités comme maitre d'ouvrage ; à l'inverse les actions climat "volontaires" sont portées par d'autres acteurs du territoire (ménages, entreprises, …). </t>
  </si>
  <si>
    <t>BAT</t>
  </si>
  <si>
    <t xml:space="preserve">Les onglets 'BAT' en bleu regroupent les actions climat du secteur du BÂTIMENT, à savoir la rénovation énergétique des bâtiments tertiaires du patrimoine de la collectivité, les aides à la rénovation énergétique des logements sociaux, des logements privés et des établissements sociaux et médico-sociaux. </t>
  </si>
  <si>
    <t>TRA</t>
  </si>
  <si>
    <t>Les onglets 'TRA' regroupent les actions climat du secteur du TRANSPORT, à savoir le verdissement de la flotte de véhicules de la collectivité, des bus/cars, les aménagements cyclables, le développement des transports en commun, du transport ferroviaire, du transport fluvial, le développement d'installations de recharge de véhicules et les aides à la mobilité décarbonée pour les ménages.</t>
  </si>
  <si>
    <t>ENE</t>
  </si>
  <si>
    <t xml:space="preserve">Les onglets 'ENE' regroupent les actions climat du secteur de l'ENERGIE, à savoir la modernisation de l'éclairage public, la production d'électricité renouvelable, la production de chaleur renouvelable et le développement des réseaux de chaleur. </t>
  </si>
  <si>
    <t>TOUS</t>
  </si>
  <si>
    <t>Les onglets 'TOUS' regroupent les actions climat qui peuvent concerner plusieurs secteurs parmi 'BAT', 'TRA', 'ENE'.</t>
  </si>
  <si>
    <r>
      <rPr>
        <b/>
        <i/>
        <sz val="11"/>
        <color theme="1"/>
        <rFont val="Calibri"/>
        <family val="2"/>
        <scheme val="minor"/>
      </rPr>
      <t xml:space="preserve">A noter : </t>
    </r>
    <r>
      <rPr>
        <sz val="11"/>
        <color theme="1"/>
        <rFont val="Calibri"/>
        <family val="2"/>
        <scheme val="minor"/>
      </rPr>
      <t xml:space="preserve">ce périmètre n'est pas exhaustif, d'autres actions climat peuvent être ajoutées afin d'aboutir à un chiffrage le plus précis possible des besoins en investissement climat. </t>
    </r>
  </si>
  <si>
    <t xml:space="preserve">Légende : </t>
  </si>
  <si>
    <t>Les données à compléter dans chaque onglet par la collectivité sont légendées en jaune-orange comme suit :</t>
  </si>
  <si>
    <t>à compléter</t>
  </si>
  <si>
    <t>METHODOLOGIE - ESTIMATION DES BESOINS D'INVESTISSEMENT PAR ACTION CLIMAT</t>
  </si>
  <si>
    <t>PÉRIMÈTRE ET DÉFINITIONS</t>
  </si>
  <si>
    <t>c’est-à-dire les définitions préalables et le raisonnement général appliqué pour chiffrer cette action</t>
  </si>
  <si>
    <t>ETAPE 1 - IDENTIFIER LES OBJECTIFS CLIMAT</t>
  </si>
  <si>
    <t>c’est-à-dire le détail des objectifs climat de la collectivité déclinés par secteur et/ou action climat</t>
  </si>
  <si>
    <r>
      <t>I4CE partage les objectifs climat nationaux, issus de la SNBC 3 en consultation (à ce jour), lorsque cela était possible, dans le § "</t>
    </r>
    <r>
      <rPr>
        <b/>
        <sz val="11"/>
        <color theme="4" tint="-0.249977111117893"/>
        <rFont val="Calibri"/>
        <family val="2"/>
        <scheme val="minor"/>
      </rPr>
      <t>ordres de grandeur nationaux</t>
    </r>
    <r>
      <rPr>
        <sz val="11"/>
        <color theme="1"/>
        <rFont val="Calibri"/>
        <family val="2"/>
        <scheme val="minor"/>
      </rPr>
      <t>".</t>
    </r>
  </si>
  <si>
    <t xml:space="preserve">Ces ordres de grandeur peuvent être utilisés comme approximations (ou proxys) par la collectivité en cas d'absence de données propres. </t>
  </si>
  <si>
    <t>ETAPE 2 - DÉCLINER LES OBJECTIFS CLIMAT EN TRAJECTOIRE PHYSIQUE</t>
  </si>
  <si>
    <r>
      <t xml:space="preserve">c'est-à-dire les métriques à collecter afin de chiffrer les investissements nécessaires </t>
    </r>
    <r>
      <rPr>
        <i/>
        <sz val="11"/>
        <color theme="1"/>
        <rFont val="Calibri"/>
        <family val="2"/>
        <scheme val="minor"/>
      </rPr>
      <t>(ex : nombre de km, nombre de m², …)</t>
    </r>
  </si>
  <si>
    <r>
      <t>I4CE partage les trajectoires physiques disponibles, issues de la SNBC 3 en consultation (à ce jour), lorsque cela était possible, dans le § "</t>
    </r>
    <r>
      <rPr>
        <b/>
        <sz val="11"/>
        <color theme="4" tint="-0.249977111117893"/>
        <rFont val="Calibri"/>
        <family val="2"/>
        <scheme val="minor"/>
      </rPr>
      <t>ordres de grandeur nationaux</t>
    </r>
    <r>
      <rPr>
        <sz val="11"/>
        <color theme="1"/>
        <rFont val="Calibri"/>
        <family val="2"/>
        <scheme val="minor"/>
      </rPr>
      <t>".</t>
    </r>
  </si>
  <si>
    <t>ETAPE 3 - COLLECTER LES COÛTS UNITAIRES</t>
  </si>
  <si>
    <r>
      <t>c'est-à-dire les coûts prospectifs selon la métrique utilisée (</t>
    </r>
    <r>
      <rPr>
        <i/>
        <sz val="11"/>
        <color theme="1"/>
        <rFont val="Calibri"/>
        <family val="2"/>
        <scheme val="minor"/>
      </rPr>
      <t>ex : €/véhicule pour le coût d'un véhicule électrique</t>
    </r>
    <r>
      <rPr>
        <sz val="11"/>
        <color theme="1"/>
        <rFont val="Calibri"/>
        <family val="2"/>
        <scheme val="minor"/>
      </rPr>
      <t>). Ces coûts doivent intégrer les prévisions d'</t>
    </r>
    <r>
      <rPr>
        <b/>
        <sz val="11"/>
        <color theme="1"/>
        <rFont val="Calibri"/>
        <family val="2"/>
        <scheme val="minor"/>
      </rPr>
      <t xml:space="preserve">inflation sectorielle. </t>
    </r>
  </si>
  <si>
    <t xml:space="preserve">Il est proposé à la collectivité de renseigner ses coûts unitaires historiques, à partir desquels sont générés des coûts prospectifs tenant compte de l'inflation sectorielle. </t>
  </si>
  <si>
    <t xml:space="preserve">La collectivité peut choisir de modifier les coûts prospectifs ainsi générés par ses propres coûts prospectifs si elle les connait. </t>
  </si>
  <si>
    <r>
      <t xml:space="preserve">Il est proposé d'inscrire les coûts </t>
    </r>
    <r>
      <rPr>
        <b/>
        <sz val="11"/>
        <color theme="1"/>
        <rFont val="Calibri"/>
        <family val="2"/>
        <scheme val="minor"/>
      </rPr>
      <t>hors inflation générale</t>
    </r>
    <r>
      <rPr>
        <sz val="11"/>
        <color theme="1"/>
        <rFont val="Calibri"/>
        <family val="2"/>
        <scheme val="minor"/>
      </rPr>
      <t xml:space="preserve"> (c'est-à-dire en € constants) dans chaque onglet, en précisant l'année de référence. L'inflation générale est appliquée dans la </t>
    </r>
    <r>
      <rPr>
        <b/>
        <sz val="11"/>
        <color theme="3"/>
        <rFont val="Calibri"/>
        <family val="2"/>
        <scheme val="minor"/>
      </rPr>
      <t>Synthèse</t>
    </r>
    <r>
      <rPr>
        <sz val="11"/>
        <color theme="1"/>
        <rFont val="Calibri"/>
        <family val="2"/>
        <scheme val="minor"/>
      </rPr>
      <t xml:space="preserve"> (passage en € courants).</t>
    </r>
  </si>
  <si>
    <r>
      <t xml:space="preserve">La collectivité indique si ces coûts sont </t>
    </r>
    <r>
      <rPr>
        <b/>
        <sz val="11"/>
        <color theme="1"/>
        <rFont val="Calibri"/>
        <family val="2"/>
        <scheme val="minor"/>
      </rPr>
      <t>hors taxes (HT) ou toutes taxes comprises (TTC)</t>
    </r>
    <r>
      <rPr>
        <sz val="11"/>
        <color theme="1"/>
        <rFont val="Calibri"/>
        <family val="2"/>
        <scheme val="minor"/>
      </rPr>
      <t>. Dans chaque onglet, il est proposé de rajouter la TVA pour obtenir des coûts TTC.</t>
    </r>
  </si>
  <si>
    <r>
      <t xml:space="preserve">I4CE met à disposition une </t>
    </r>
    <r>
      <rPr>
        <b/>
        <sz val="11"/>
        <color theme="7" tint="-0.499984740745262"/>
        <rFont val="Calibri"/>
        <family val="2"/>
        <scheme val="minor"/>
      </rPr>
      <t>base de données de coûts unitaires repères</t>
    </r>
    <r>
      <rPr>
        <sz val="11"/>
        <color theme="4" tint="-0.249977111117893"/>
        <rFont val="Calibri"/>
        <family val="2"/>
        <scheme val="minor"/>
      </rPr>
      <t>,</t>
    </r>
    <r>
      <rPr>
        <sz val="11"/>
        <color theme="4"/>
        <rFont val="Calibri"/>
        <family val="2"/>
        <scheme val="minor"/>
      </rPr>
      <t xml:space="preserve"> issus de la littérature et/ou des collectivités co-productrices de la méthode. Elle référence également l'inflation sectorielle. Voir l'onglet dédié.</t>
    </r>
  </si>
  <si>
    <r>
      <t xml:space="preserve">La collectivité peut référencer l’ensemble de ses coûts unitaires dans une même </t>
    </r>
    <r>
      <rPr>
        <b/>
        <sz val="11"/>
        <color rgb="FFE7CC07"/>
        <rFont val="Calibri"/>
        <family val="2"/>
        <scheme val="minor"/>
      </rPr>
      <t>b</t>
    </r>
    <r>
      <rPr>
        <b/>
        <sz val="11"/>
        <color rgb="FFFFC000"/>
        <rFont val="Calibri"/>
        <family val="2"/>
        <scheme val="minor"/>
      </rPr>
      <t>ase de données de coûts unitaires à compléter</t>
    </r>
    <r>
      <rPr>
        <sz val="11"/>
        <rFont val="Calibri"/>
        <family val="2"/>
        <scheme val="minor"/>
      </rPr>
      <t xml:space="preserve">. Voir l'onglet dédié. </t>
    </r>
  </si>
  <si>
    <t>ETAPE 4 - DETERMINER LES BESOINS D'INVESTISSEMENT CLIMAT</t>
  </si>
  <si>
    <t xml:space="preserve">c'est-à-dire la méthode de calcul et les estimations en euros à réaliser pour atteindre les objectifs climat. </t>
  </si>
  <si>
    <r>
      <t xml:space="preserve">Les besoins d'investissement climat de chaque action sont automatiquement reportés dans la </t>
    </r>
    <r>
      <rPr>
        <b/>
        <sz val="11"/>
        <color theme="9" tint="-0.499984740745262"/>
        <rFont val="Calibri"/>
        <family val="2"/>
        <scheme val="minor"/>
      </rPr>
      <t xml:space="preserve">Synthèse </t>
    </r>
    <r>
      <rPr>
        <sz val="11"/>
        <color theme="1"/>
        <rFont val="Calibri"/>
        <family val="2"/>
        <scheme val="minor"/>
      </rPr>
      <t>afin d'estimer le besoin d'investissement climat total (en € constants et € courants). Voir l'onglet dédié.</t>
    </r>
  </si>
  <si>
    <t>POUR ALLER PLUS LOIN ...</t>
  </si>
  <si>
    <r>
      <t>Les investissements climat peuvent générer des "</t>
    </r>
    <r>
      <rPr>
        <b/>
        <sz val="11"/>
        <color theme="1"/>
        <rFont val="Calibri"/>
        <family val="2"/>
        <scheme val="minor"/>
      </rPr>
      <t>dépenses induites</t>
    </r>
    <r>
      <rPr>
        <sz val="11"/>
        <color theme="1"/>
        <rFont val="Calibri"/>
        <family val="2"/>
        <scheme val="minor"/>
      </rPr>
      <t xml:space="preserve">", incluant : </t>
    </r>
  </si>
  <si>
    <t>&gt; les moyens humains (en équivalent temps-plein) nécessaires pour réaliser l'action climat,</t>
  </si>
  <si>
    <t>&gt; les dépenses d'entretien et/ou d'exploitation liées à l'infrastructure / service climat,</t>
  </si>
  <si>
    <r>
      <t xml:space="preserve">Les </t>
    </r>
    <r>
      <rPr>
        <b/>
        <sz val="11"/>
        <color theme="1"/>
        <rFont val="Calibri"/>
        <family val="2"/>
        <scheme val="minor"/>
      </rPr>
      <t>économies budgétaires induites</t>
    </r>
    <r>
      <rPr>
        <sz val="11"/>
        <color theme="1"/>
        <rFont val="Calibri"/>
        <family val="2"/>
        <scheme val="minor"/>
      </rPr>
      <t xml:space="preserve"> par l'action climat sont également à considérer.</t>
    </r>
  </si>
  <si>
    <t>I4CE propose des méthodes et des ordres de grandeur pour estimer les dépenses et économies induites par l'action climat.</t>
  </si>
  <si>
    <t xml:space="preserve">SOMMAIRE : </t>
  </si>
  <si>
    <t xml:space="preserve">SYNTHESE DES BESOINS D'INVESTISSEMENT CLIMAT TOTAUX </t>
  </si>
  <si>
    <t>BASE DE DONNEES DES COÛTS UNITAIRES DE REFERENCE</t>
  </si>
  <si>
    <t xml:space="preserve">ACTIONS CLIMAT SOCLE  </t>
  </si>
  <si>
    <t>RENOVATION ENERGETIQUE DES BATIMENTS PUBLICS DE LA COLLECTIVITÉ</t>
  </si>
  <si>
    <t>VERDISSEMENT DES FLOTTES DE VEHICULES DE SERVICE LA COLLECTIVITÉ</t>
  </si>
  <si>
    <t>DEVELOPPEMENT ET MODERNISATION DES TRANSPORTS EN COMMUN</t>
  </si>
  <si>
    <t>VERDISSEMENT DES FLOTTES DE BUS ET DE CARS</t>
  </si>
  <si>
    <t xml:space="preserve">DEVELOPPEMENT DES SERVICES EXPRESS METROPOLITAIN (SERM) </t>
  </si>
  <si>
    <t>DEVELOPPEMENT DU TRANSPORT FERROVIAIRE</t>
  </si>
  <si>
    <t>DEVELOPPEMENT DU TRANSPORT FLUVIAL</t>
  </si>
  <si>
    <t>DÉVELOPPEMENT DES AMÉNAGEMENTS CYCLABLES</t>
  </si>
  <si>
    <t>MODERNISATION DE L'ECLAIRAGE PUBLIC</t>
  </si>
  <si>
    <t xml:space="preserve">ACTIONS CLIMAT VOLONTAIRES   </t>
  </si>
  <si>
    <t>AIDES A LA RENOVATION ENERGETIQUE DES LOGEMENTS SOCIAUX</t>
  </si>
  <si>
    <t>AIDES A LA RENOVATION ENERGETIQUE DES LOGEMENTS PRIVES</t>
  </si>
  <si>
    <t>AIDES A LA RENOVATION ENERGETIQUE DES ETABLISSEMENTS SOCIAUX ET MEDICO-SOCIAUX (ESMS)</t>
  </si>
  <si>
    <t>INSTALLATION DES BORNES DE RECHARGE SUR VOIRIE PUBLIQUE</t>
  </si>
  <si>
    <t xml:space="preserve">AIDES A LA MOBILITE DECARBONEE POUR LES MENAGES </t>
  </si>
  <si>
    <t>PRODUCTION D'ELECTRICITE RENOUVELABLE</t>
  </si>
  <si>
    <t>DEPLOIEMENT DES RESEAUX DE DISTRIBUTION DE CHALEUR ET PRODUCTION DE CHALEUR RENOUVELABLE</t>
  </si>
  <si>
    <t>AIDES AUX INVESTISSEMENTS CLIMAT DES AUTRES COLLECTIVITÉS</t>
  </si>
  <si>
    <t xml:space="preserve">SYNTHESE - BESOINS D'INVESTISSEMENT CLIMAT TOTAUX </t>
  </si>
  <si>
    <t>Lisez moi</t>
  </si>
  <si>
    <t xml:space="preserve">Le présent onglet SYNTHESE - BESOINS D'INVESTISSEMENT CLIMAT TOTAUX se remplit automatiquement à partir des données des onglets sectoriels. </t>
  </si>
  <si>
    <r>
      <t xml:space="preserve">Hormis les hypothèses d'inflation, </t>
    </r>
    <r>
      <rPr>
        <b/>
        <sz val="11"/>
        <color theme="1"/>
        <rFont val="Calibri"/>
        <family val="2"/>
        <scheme val="minor"/>
      </rPr>
      <t xml:space="preserve">NE PAS REMPLIR MANUELLEMENT </t>
    </r>
    <r>
      <rPr>
        <sz val="11"/>
        <color theme="1"/>
        <rFont val="Calibri"/>
        <family val="2"/>
        <scheme val="minor"/>
      </rPr>
      <t xml:space="preserve">sauf si vous avez déjà la donnée. </t>
    </r>
  </si>
  <si>
    <t>Sauf choix inverse dans les onglets sectoriels, les coûts sont donnés en TTC (sauf subventions d'investissement, versées hors taxes).</t>
  </si>
  <si>
    <t xml:space="preserve">Les besoins d'investissement climat sont à intégrer au PPI. Voir le guide méthodologique pour d'avantage de détails. </t>
  </si>
  <si>
    <t xml:space="preserve">Ci-dessous : </t>
  </si>
  <si>
    <r>
      <t xml:space="preserve">&gt; La SYNTHESE </t>
    </r>
    <r>
      <rPr>
        <b/>
        <sz val="11"/>
        <color rgb="FFFF0000"/>
        <rFont val="Calibri"/>
        <family val="2"/>
        <scheme val="minor"/>
      </rPr>
      <t>HORS INFLATION</t>
    </r>
    <r>
      <rPr>
        <sz val="11"/>
        <color theme="1"/>
        <rFont val="Calibri"/>
        <family val="2"/>
        <scheme val="minor"/>
      </rPr>
      <t xml:space="preserve"> indique les investissements à partir des coûts unitaires historiques, sans prendre en compte l'inflation générale.</t>
    </r>
  </si>
  <si>
    <r>
      <t xml:space="preserve">&gt; La SYNTHESE </t>
    </r>
    <r>
      <rPr>
        <b/>
        <sz val="11"/>
        <color rgb="FFFF0000"/>
        <rFont val="Calibri"/>
        <family val="2"/>
        <scheme val="minor"/>
      </rPr>
      <t>AVEC INFLATION</t>
    </r>
    <r>
      <rPr>
        <sz val="11"/>
        <color theme="1"/>
        <rFont val="Calibri"/>
        <family val="2"/>
        <scheme val="minor"/>
      </rPr>
      <t xml:space="preserve"> indique les investisements en prenant en compte l'inflation générale.</t>
    </r>
  </si>
  <si>
    <r>
      <t xml:space="preserve">SYNTHESE DES BESOINS D'INVESTISSEMENTS CLIMAT, </t>
    </r>
    <r>
      <rPr>
        <b/>
        <sz val="11"/>
        <color rgb="FFFF0000"/>
        <rFont val="Calibri"/>
        <family val="2"/>
        <scheme val="minor"/>
      </rPr>
      <t>HORS INFLATION</t>
    </r>
  </si>
  <si>
    <t>HISTORIQUE</t>
  </si>
  <si>
    <t xml:space="preserve">PPI </t>
  </si>
  <si>
    <t xml:space="preserve">(en € constants à partir de l'année de référence) </t>
  </si>
  <si>
    <t>Année de réf.</t>
  </si>
  <si>
    <t xml:space="preserve">ACTIONS CLIMAT SOCLE   </t>
  </si>
  <si>
    <t>RENOVATION ENERGETIQUE DU PATRIMOINE BÂTI DE LA COLLECTIVITE</t>
  </si>
  <si>
    <t>INSTALLATION DES BORNES DE RECHARGE</t>
  </si>
  <si>
    <t>AIDES AUX INVESTISSEMENTS CLIMAT DES AUTRES COLLECTIVITES</t>
  </si>
  <si>
    <t>TOTAL</t>
  </si>
  <si>
    <r>
      <t xml:space="preserve">SYNTHESE DES BESOINS D'INVESTISSEMENTS CLIMAT, </t>
    </r>
    <r>
      <rPr>
        <b/>
        <sz val="11"/>
        <color rgb="FFFF0000"/>
        <rFont val="Calibri"/>
        <family val="2"/>
        <scheme val="minor"/>
      </rPr>
      <t>AVEC INFLATION</t>
    </r>
  </si>
  <si>
    <t xml:space="preserve">La collectivité choisit l'hypothèse d'inflation qu'elle applique à ses prévisions. </t>
  </si>
  <si>
    <t>Les tableaux suivants peuvent être adaptés pour appliquer des hypothèses d'inflation par secteur ou par action, plutôt qu'une hypothèse d'inflation générale.</t>
  </si>
  <si>
    <t>HYPOTHESES D'INFLATION</t>
  </si>
  <si>
    <t>Hypothèses d'inflation générale annuelle</t>
  </si>
  <si>
    <t>Evolution de prix du PIB par rapport à l'année de réf.</t>
  </si>
  <si>
    <t xml:space="preserve">Par défaut, les hypothèses d'inflation générale ont été appliquées à partir des données ci-dessous. </t>
  </si>
  <si>
    <t>Ordres de grandeur nationaux :</t>
  </si>
  <si>
    <t>PROSPECTIF</t>
  </si>
  <si>
    <t xml:space="preserve">Hypothèses d'inflation générale : </t>
  </si>
  <si>
    <t>Evolution annuelle de prix du PIB</t>
  </si>
  <si>
    <t xml:space="preserve">Sources : </t>
  </si>
  <si>
    <t>INSEE</t>
  </si>
  <si>
    <t xml:space="preserve">Banque de France, mars 2026, à partir du déflateur du PIB. La Banque de France actualise régulièrement ses projections macroéconomiques qui portent sur l’année en cours et les deux suivantes. Les présents chiffres sont amenés à fortement évoluer. </t>
  </si>
  <si>
    <t>Hypothèse de maintien au niveau de 2028 projeté par la Banque de France (déflateur du PIB)</t>
  </si>
  <si>
    <t xml:space="preserve">[LIEN] </t>
  </si>
  <si>
    <t>PPI</t>
  </si>
  <si>
    <t xml:space="preserve">(en € courants) </t>
  </si>
  <si>
    <t>BASE DE DONNEE DES COÛTS UNITAIRES REPERES</t>
  </si>
  <si>
    <t>Lisez moi [appuyer sur [+] à gauche]</t>
  </si>
  <si>
    <t>Le présent onglet BDD COÛTS UNITAIRES REPERES présente des coûts unitaires pouvant servir de repères pour la collectivité en cas d'absence de coûts propres.</t>
  </si>
  <si>
    <r>
      <t>Ces coûts unitaires repères prennent en compte l'évolution future des prix de leur secteur relativement à l'évolution de l'ensemble de l'économie (</t>
    </r>
    <r>
      <rPr>
        <i/>
        <sz val="11"/>
        <color theme="1"/>
        <rFont val="Calibri"/>
        <family val="2"/>
        <scheme val="minor"/>
      </rPr>
      <t>par exemple, les prix des travaux dans le secteur du bâtiment augmente de 1% plus vite que le prix des autres biens et services sur la même période</t>
    </r>
    <r>
      <rPr>
        <sz val="11"/>
        <color theme="1"/>
        <rFont val="Calibri"/>
        <family val="2"/>
        <scheme val="minor"/>
      </rPr>
      <t>).</t>
    </r>
  </si>
  <si>
    <t xml:space="preserve">Ces coûts ne prennent pas en compte l'inflation générale de l'économie. Il est proposé de la prendre en compte dans l'onglet Synthèse. </t>
  </si>
  <si>
    <t>INFLATION SECTORIELLE (EVOLUTION SECTORIELLE DES PRIX PAR AN)</t>
  </si>
  <si>
    <t>Commentaires</t>
  </si>
  <si>
    <t>Hypothèses d'inflation dans le secteur du bâtiment</t>
  </si>
  <si>
    <t>Indice des prix des travaux publics</t>
  </si>
  <si>
    <t xml:space="preserve">Source 2023-2025 : Index Travaux Publics - TP01 - Index général tous travaux - Base 2010 ; Source 2026 et au-delà : Hypothèses I4CE à fin 2025. </t>
  </si>
  <si>
    <t>Hypothèses d'inflation dans le secteur des transports</t>
  </si>
  <si>
    <t>Indice des prix des batteries des véhicules électriques</t>
  </si>
  <si>
    <t>Source : hypothèse I4CE à partir des projections Bloomberg NEF, 2022 et TNO, 2022. BNEF. Le prix des batteries électriques représentent une partie du coût des véhicules électriques.</t>
  </si>
  <si>
    <t>Indice des prix pour les travaux publics, appliqué aux TCU</t>
  </si>
  <si>
    <t>A partir du rapport de l'Autorité de Régulation des Transports, « Rapport Scénarios de long terme pour le réseau ferroviaire français », écart entre l'indice TP01 et IPCH</t>
  </si>
  <si>
    <t>Hypothèses d'inflation dans le secteur de l'énergie</t>
  </si>
  <si>
    <t>Indice des prix retenu pour l'éolien terrestre</t>
  </si>
  <si>
    <t>A partir des scénarios de RTE, 2021</t>
  </si>
  <si>
    <t>Indice des prix retenu pour l'éolien en mer posé</t>
  </si>
  <si>
    <t>Indice des prix retenu pour l'éolien en mer flottant</t>
  </si>
  <si>
    <t>Indice de prix retenu pour le PV au sol</t>
  </si>
  <si>
    <t>Indice de prix retenu pour le PV grandes toitures</t>
  </si>
  <si>
    <t>Indice de prix retenu pour le PV petites toitures</t>
  </si>
  <si>
    <r>
      <rPr>
        <b/>
        <i/>
        <sz val="11"/>
        <rFont val="Calibri"/>
        <family val="2"/>
        <scheme val="minor"/>
      </rPr>
      <t>A noter</t>
    </r>
    <r>
      <rPr>
        <b/>
        <sz val="11"/>
        <rFont val="Calibri"/>
        <family val="2"/>
        <scheme val="minor"/>
      </rPr>
      <t xml:space="preserve"> : Les différences éventuelles des coûts unitaires entre ceux de la BDD ci-dessous et ceux du cahier atténuation sont dues à une actualisation depuis la publication. </t>
    </r>
  </si>
  <si>
    <t>Socle / Volontaire</t>
  </si>
  <si>
    <t>Secteur</t>
  </si>
  <si>
    <t>Action climat</t>
  </si>
  <si>
    <t xml:space="preserve">Détails par type de mesure </t>
  </si>
  <si>
    <t>Unité</t>
  </si>
  <si>
    <t>HT/TTC</t>
  </si>
  <si>
    <t>Année de référence (€ constants)</t>
  </si>
  <si>
    <t>Coût unitaire moyen sur 2024-2035</t>
  </si>
  <si>
    <t>Source</t>
  </si>
  <si>
    <t>Socle</t>
  </si>
  <si>
    <t>BATIMENT</t>
  </si>
  <si>
    <t>Rénovation énergétique tertiaire public</t>
  </si>
  <si>
    <t>Bâtiment d'enseignement - Travaux énergétiques - Rénovation complète niveau BBC et confort d'été</t>
  </si>
  <si>
    <t>€ /m² SRT</t>
  </si>
  <si>
    <t>HT</t>
  </si>
  <si>
    <t xml:space="preserve">Dans une rénovation BBC de bâtiments de bureaux, le coût moyen des travaux de rénovation énergétique s’élève à un tiers du montant total des travaux hors voirie. Nous avons repris le coût moyen de rénovations BBC observés sur 19 bâtiments d'enseignement. Prix 2010 actualisé à 2024 d'après l'inflation du secteur selon l'INSEE. La fourchette des coûts moyen des travaux énergétiques s’étale d’une centaine à un millier d’€/m². Le coût étant variable en fonction de la taille du bâtiment à rénover, de l'âge du bâtiment et de sa consommation énergétique initiale. 
Il est appliqué un surcoût de 10% afin d'intégrer les enjeux de confort d'été. </t>
  </si>
  <si>
    <r>
      <t>Effinergie et Cerema, "</t>
    </r>
    <r>
      <rPr>
        <i/>
        <sz val="11"/>
        <color theme="1"/>
        <rFont val="Calibri"/>
        <family val="2"/>
        <scheme val="minor"/>
      </rPr>
      <t xml:space="preserve">Rénovation BBC et exigences du dispositif éco énergie tertiaire - Repères technico-économiques pour passer à l’action", </t>
    </r>
    <r>
      <rPr>
        <sz val="11"/>
        <color theme="1"/>
        <rFont val="Calibri"/>
        <family val="2"/>
        <scheme val="minor"/>
      </rPr>
      <t>2024</t>
    </r>
  </si>
  <si>
    <t>Bâtiment d'enseignement - Tous travaux - Rénovation complète niveau BBC et confort d'été</t>
  </si>
  <si>
    <t xml:space="preserve">Prix 2010 actualisé à 2024 d'après l'inflation du secteur selon l'INSEE. </t>
  </si>
  <si>
    <t>Bureaux - Travaux énergétiques - rénovation complète niveau BBC et confort d'été</t>
  </si>
  <si>
    <t xml:space="preserve">Dans une rénovation BBC de bâtiments d’éducation, le coût moyen des travaux de rénovation énergétique s’élève à 38 % du montant total des travaux hors VRD. Prix 2010 actualisé à 2024 d'après l'inflation du secteur selon l'INSEE. Le coût de travaux énergétiques s’étale d’une centaine à un millier d’€/m², mais se concentre pour moitié entre 270 et 600 €/m² SRT. Le coût étant variable en fonction de la taille du bâtiment à rénover, de l'âge du bâtiment et de sa consommation énergétique initiale. 
Il est appliqué un surcoût de 10% afin d'intégrer les enjeux de confort d'été. </t>
  </si>
  <si>
    <t>Bureaux - Tous travaux - Rénovation complète niveau BBC et confort d'été</t>
  </si>
  <si>
    <t>Prix 2010 actualisé à 2024 d'après l'inflation du secteur selon l'INSEE</t>
  </si>
  <si>
    <t>Bâtiment d'enseignement - Travaux énergétiques - Rénovation moyenne</t>
  </si>
  <si>
    <t>calculs I4CE : 60% d'une rénovation BBC sans prise en compte du confort d'été</t>
  </si>
  <si>
    <t>Bâtiment d'enseignement - Tous travaux - Rénovation moyenne</t>
  </si>
  <si>
    <t>Bureaux - Travaux énergétiques - rénovation moyenne</t>
  </si>
  <si>
    <t>Bureaux - Tous travaux - Rénovation moyenne</t>
  </si>
  <si>
    <t>Bâtiment d'enseignement - Travaux énergétiques - Rénovation simple</t>
  </si>
  <si>
    <t>entre 35 et 266</t>
  </si>
  <si>
    <t>en fonction du geste d'isolation retenu</t>
  </si>
  <si>
    <t>Bureaux - Travaux énergétiques - rénovation simple</t>
  </si>
  <si>
    <t>entre 70 et 140</t>
  </si>
  <si>
    <t>Tout bâtiment - changement de système de chauffage</t>
  </si>
  <si>
    <t>entre 78 et 200</t>
  </si>
  <si>
    <t>en fonction du changement du système de chauffage</t>
  </si>
  <si>
    <t>Ces coûts sont à porter par l'ESMS. La collectivité peut calibrer ses aides à partir de ces éléments.</t>
  </si>
  <si>
    <t>€ /m²</t>
  </si>
  <si>
    <t>Ville de Bordeaux</t>
  </si>
  <si>
    <t>Travaux énergétiques pour un niveau passif (Strasbourg)</t>
  </si>
  <si>
    <t>1 040 à 1 490</t>
  </si>
  <si>
    <t>Eurométropole et Ville de Strasbourg</t>
  </si>
  <si>
    <t>Travaux énergétiques pour atteindre -60% de consommations énergétiques (Paris)</t>
  </si>
  <si>
    <t>1 000 à 1 200</t>
  </si>
  <si>
    <t>Ville de Paris</t>
  </si>
  <si>
    <t>TRANSPORT</t>
  </si>
  <si>
    <t>Verdissement de la flotte de véhicules</t>
  </si>
  <si>
    <t>VP essence</t>
  </si>
  <si>
    <t>k€ /vehicule</t>
  </si>
  <si>
    <t>TTC</t>
  </si>
  <si>
    <t>Calculs I4CE à partir du Coût moyen par gabarit de 2019 constaté à l’Argus et de l'évolution du nombre de véhicule par gabarit entre 2024 et 2035</t>
  </si>
  <si>
    <t>VP diesel</t>
  </si>
  <si>
    <t>VP hybride rechargeable</t>
  </si>
  <si>
    <t>VP électrique</t>
  </si>
  <si>
    <t xml:space="preserve">Calculs I4CE à partir de (i) Coût d’acquisition hors batterie (estimé à partir des prix de référence) et de (ii) Coût des batteries. </t>
  </si>
  <si>
    <t>VP hydrogène</t>
  </si>
  <si>
    <t xml:space="preserve">Calculs I4CE à partir de l'Actualisation des coûts 2019 aux coûts 2022 HT d’un véhicule de type berline, et ajout de la TVA (20%). </t>
  </si>
  <si>
    <t>VP GNV</t>
  </si>
  <si>
    <t>NA</t>
  </si>
  <si>
    <t>Les véhicules GNV ne représentent qu'une très faible part du parc de VP ne permettant pas une représentativité de coût unitaire pertinente</t>
  </si>
  <si>
    <t>VUL essence</t>
  </si>
  <si>
    <t xml:space="preserve">Calculs I4CE : moyenne des coûts constatés de 2015 à 2023, considérés comme constants à horizon 2050. Ajout de la TVA (20%). </t>
  </si>
  <si>
    <t>VUL diesel</t>
  </si>
  <si>
    <t>VUL hybride rechargeable</t>
  </si>
  <si>
    <t xml:space="preserve">Calculs I4CE à partir de (i) Coût d’acquisition hors batterie (estimé à partir des prix de référence) et de (ii) Coût des batteries. Ajout de la TVA (20%). </t>
  </si>
  <si>
    <t>VUL électrique</t>
  </si>
  <si>
    <t>VUL hydrogène</t>
  </si>
  <si>
    <t>Calcul I4CE à partir des prix de référence et hypothèse que le coût sera divisé par 2 en 2050 du fait d’un
développement de l’offre. Ajout de la TVA (20%).</t>
  </si>
  <si>
    <t>VUL GNV</t>
  </si>
  <si>
    <t>BOM électrique</t>
  </si>
  <si>
    <t>https://www.grandlyon.com/actualite/benne-ordures-electrique</t>
  </si>
  <si>
    <t>BOM GNV</t>
  </si>
  <si>
    <t>AMORCE. « Recueil des bonnes pratiques de collecte », mars 2017, p.114. https://amorce.asso.fr/publications/recueil-des-bonnes-pratiques-decollecte-2017-dt84</t>
  </si>
  <si>
    <t>Développement des transports collectifs</t>
  </si>
  <si>
    <t xml:space="preserve">Développement infrastructure - Métro (hors Ile de France) </t>
  </si>
  <si>
    <t>M€ /km</t>
  </si>
  <si>
    <t>Il n’est pas prévu de développement du métro hors IDF d'après le projet de SNBC 3</t>
  </si>
  <si>
    <t>Cerema, « Les coûts des transports collectifs urbains en site propre - chiffres clefs - principaux paramètres »</t>
  </si>
  <si>
    <t xml:space="preserve">Développement infrastructure - Tram (hors Ile de France) </t>
  </si>
  <si>
    <t>Jeong-Hwa An, "Le choix d’un système de transport durable"</t>
  </si>
  <si>
    <t xml:space="preserve">Développement infrastructure et conversion - BHNS </t>
  </si>
  <si>
    <t>La source estime que le coût d’investissement d’une ligne de transport collectif en site propre coûte entre 2 et 10 M€ 2013 HT/km.</t>
  </si>
  <si>
    <t>Cerema, « Tramway et Bus à Haut Niveau de Service (BHNS) en France : domaines de pertinence en zone urbaine »</t>
  </si>
  <si>
    <t xml:space="preserve">Gros Entretien infrastructure - Métro (hors Ile de France) </t>
  </si>
  <si>
    <t>M€ /km /an</t>
  </si>
  <si>
    <t xml:space="preserve">Gros Entretien infrastructure - Tram (hors Ile de France) </t>
  </si>
  <si>
    <t xml:space="preserve">L'inflation sectorielle n'est pas appliquée ici car l'estimation de référence est déjà un Ordres de grandeur </t>
  </si>
  <si>
    <t>I4CE et CEREMA</t>
  </si>
  <si>
    <t>Gros Entretien infrastructure - BHNS</t>
  </si>
  <si>
    <t>NC</t>
  </si>
  <si>
    <t>Matériel roulant - Métro</t>
  </si>
  <si>
    <t>Matériel roulant - Tram</t>
  </si>
  <si>
    <t>Matériel roulant - Autobus - diesel</t>
  </si>
  <si>
    <t>CGDD, « Analyse coûts-bénéfices des véhicules électriques : les autobus et autocars »</t>
  </si>
  <si>
    <t>Matériel roulant - Autobus - hybride non rechargeable</t>
  </si>
  <si>
    <t>Matériel roulant - Autobus - hybride rechargeable</t>
  </si>
  <si>
    <t>Matériel roulant - Autobus - électrique</t>
  </si>
  <si>
    <t>Matériel roulant - Autobus - hydrogène</t>
  </si>
  <si>
    <t>"un bus à hydrogène coûte 650 k€ en 2020, mais quelques fournisseurs semblent prêts à s’engager sur un prix inférieur à 450 k€ en 2025 sous réserve de commandes d’au moins 100 bus par an."</t>
  </si>
  <si>
    <t>Meunier et Ponssard, « Quelles politiques publiques pour la filière hydrogène ? Les enseignements tirés du cas des bus urbains »</t>
  </si>
  <si>
    <t>Matériel roulant - Autobus - GNV</t>
  </si>
  <si>
    <t>Matériel roulant - Autocar - diesel</t>
  </si>
  <si>
    <t>Matériel roulant - Autocar - hybride non rechargeable</t>
  </si>
  <si>
    <t>Matériel roulant - Autocar - hybride rechargeable</t>
  </si>
  <si>
    <t>technologie difficilement développable pour les autocars</t>
  </si>
  <si>
    <t>Matériel roulant - Autocar - électrique</t>
  </si>
  <si>
    <t>Matériel roulant - Autocar - hydrogène</t>
  </si>
  <si>
    <t>Matériel roulant - Autocar - GNV</t>
  </si>
  <si>
    <t>Développement du transport ferroviaire</t>
  </si>
  <si>
    <t>Gros entretien infrastructure</t>
  </si>
  <si>
    <t>Développement infrastructure</t>
  </si>
  <si>
    <t>Matériel roulant TER - acquisition</t>
  </si>
  <si>
    <t>Matériel roulant TER - rénovation</t>
  </si>
  <si>
    <t>Matériel roulant TER - acquisition (Centre-Val de Loire)</t>
  </si>
  <si>
    <t>M€/véhicule</t>
  </si>
  <si>
    <t>Région Centre-Val de Loire</t>
  </si>
  <si>
    <t>Matériel roulant TER - rénovation (Centre-Val de Loire)</t>
  </si>
  <si>
    <t>2,3 à 5</t>
  </si>
  <si>
    <t>Développement du transport fluvial</t>
  </si>
  <si>
    <t>Déploiement des aménagements cyclables</t>
  </si>
  <si>
    <t>Aménagement cyclable sur le Réseau urbain principal</t>
  </si>
  <si>
    <t>k€ /km</t>
  </si>
  <si>
    <t>les coûts des aménagements spécifiques sont considérés inclus</t>
  </si>
  <si>
    <t>Vertigo Lab et al., « Impact économique et potentiel de développement des usages du vélo en France », 2020  : pistes cyclables dans un cadre urbain très contraint, sur les grandes artères parisiennes</t>
  </si>
  <si>
    <t>Aménagement cyclable sur le Réseau urbain diffus</t>
  </si>
  <si>
    <t>Vertigo Lab et al., « Impact économique et potentiel de développement des usages du vélo en France », 2020  : pistes en cadre urbain général</t>
  </si>
  <si>
    <t>Véloroutes (en voies partagées) : le long d'une route existante mais séparée</t>
  </si>
  <si>
    <t>Vertigo Lab et al., « Impact économique et potentiel de développement des usages du vélo en France », 2020  : pistes et voies vertes interurbaines</t>
  </si>
  <si>
    <t>Aménagement cyclable sur les Routes à faible trafic</t>
  </si>
  <si>
    <t>Agence de la Transition Ecologique, « Développer le système vélo en Ile de France », 2021 : piste cyclable, fourchette basse</t>
  </si>
  <si>
    <t>Véloroutes (en site propre) : indépendamment d'une route existante (voie verte)</t>
  </si>
  <si>
    <t>Zone de rencontre (Strasbourg)</t>
  </si>
  <si>
    <t>Zone 30 (Strasbourg)</t>
  </si>
  <si>
    <t>Bande cyclable  (Strasbourg)</t>
  </si>
  <si>
    <t>Vélorue  (Strasbourg)</t>
  </si>
  <si>
    <t>Piste cyclable contiguë (Strasbourg)</t>
  </si>
  <si>
    <t>Piste cyclable non contiguë (Strasbourg)</t>
  </si>
  <si>
    <t>Voie verte (Strasbourg)</t>
  </si>
  <si>
    <t>Piste bidirectionnelle (en agglomération) (Rennes)</t>
  </si>
  <si>
    <t>930 à 1 050</t>
  </si>
  <si>
    <t>Rennes métropole</t>
  </si>
  <si>
    <t>Aménagements des trottoirs/pistes sur les giratoires (Rennes)</t>
  </si>
  <si>
    <t>200 à 750</t>
  </si>
  <si>
    <t>en fonction de la taille du giratoire</t>
  </si>
  <si>
    <t>Reprise de marquage en vélorue (Rennes)</t>
  </si>
  <si>
    <t>120 à 130</t>
  </si>
  <si>
    <t>Piste bidirectionnelle (hors agglomération) (Rennes)</t>
  </si>
  <si>
    <t>500 à 600</t>
  </si>
  <si>
    <t>ENERGIE</t>
  </si>
  <si>
    <t>Modernisation de l'éclairage public</t>
  </si>
  <si>
    <t>Remplacement d'un luminaire en LED</t>
  </si>
  <si>
    <t>€ /unité</t>
  </si>
  <si>
    <t>650 à 1 100</t>
  </si>
  <si>
    <t>ces coûts prennent en compte la dépose du matériel existant, la fourniture du matériel, la pose du nouveau matériel</t>
  </si>
  <si>
    <t>Plaine commune, Rennes Métropole, Saint-Dizier Agglomération et Inspection Générale des Finances (IGF). « L’investissement des collectivités territoriales », 17 avril 2024, page 257</t>
  </si>
  <si>
    <t>Remplacement d'un mât</t>
  </si>
  <si>
    <t>2 000 à 5 000</t>
  </si>
  <si>
    <t>ces coûts prennent en compte la dépose du matériel existant, la fourniture du matériel, la pose du nouveau matériel et éventuellement l'intégration de la télégestion</t>
  </si>
  <si>
    <t>Plaine Commune, Rennes Métropole, Saint-Dizier Agglomération</t>
  </si>
  <si>
    <t>Installation de la télégestion au point lumineux</t>
  </si>
  <si>
    <t>ces coûts prennent en compte la fourniture du matériel, la pose du nouveau matériel</t>
  </si>
  <si>
    <t>Plaine Commune</t>
  </si>
  <si>
    <t>Installation d'une horloge connectée à l'armoire existante</t>
  </si>
  <si>
    <t>700 à 1 000</t>
  </si>
  <si>
    <t xml:space="preserve">Installation de la télégestion à l'armoire existante </t>
  </si>
  <si>
    <t>1 000 à 5 000</t>
  </si>
  <si>
    <t>Plaine Commune, Rennes Métropole</t>
  </si>
  <si>
    <t>Remplacement d'une armoire</t>
  </si>
  <si>
    <t>4 000 à 10 000</t>
  </si>
  <si>
    <t>Installation d'une centrale pour la télégestion</t>
  </si>
  <si>
    <t>200 000 à 400 000</t>
  </si>
  <si>
    <t>Rennes Métropole</t>
  </si>
  <si>
    <t>Volontaire</t>
  </si>
  <si>
    <t>Rénovation énergétique des logements sociaux</t>
  </si>
  <si>
    <t>Logements collectifs - Travaux énergétiques - Rénovation complète niveau BBC et confort d'été</t>
  </si>
  <si>
    <t>€/m²</t>
  </si>
  <si>
    <t>Ces coûts sont à porter par le bailleur social. La collectivité peut calibrer ses aides à partir de ces éléments</t>
  </si>
  <si>
    <t>Logements collectifs - Tous travaux - Rénovation complète niveau BBC et confort d'été</t>
  </si>
  <si>
    <t>Rénovation énergétique des logements privés</t>
  </si>
  <si>
    <t>Ces coûts sont à porter par le ménage. La collectivité peut calibrer ses aides à partir de ces éléments.</t>
  </si>
  <si>
    <t>Maison individuelle - Travaux énergétiques - Rénovation complète niveau BBC et confort d'été</t>
  </si>
  <si>
    <t>Maison individuelle - Tous travaux - Rénovation complète niveau BBC et confort d'été</t>
  </si>
  <si>
    <t>Rénovation énergétique des ESMS</t>
  </si>
  <si>
    <t>Travaux énergétiques - rénovation complète niveau BBC et confort d'été</t>
  </si>
  <si>
    <t>Tous travaux - rénovation niveau BBC et confort d'été</t>
  </si>
  <si>
    <t>Développement des installations de recharge de véhicules (IRV)</t>
  </si>
  <si>
    <t>Création de PDC électrique sur patrimoine pour VP (puissance 3,7 kW)</t>
  </si>
  <si>
    <t>€ /PDC</t>
  </si>
  <si>
    <t>coût TTC</t>
  </si>
  <si>
    <t>CGDD, étude Armines et Commission Européenne</t>
  </si>
  <si>
    <t>Création de PDC électrique sur patrimoine pour VP (puissance 7,4 kW)</t>
  </si>
  <si>
    <t>Création de PDC électrique sur patrimoine pour VUL (puissance 5,6 kW)</t>
  </si>
  <si>
    <t>I4CE à partir de « Décarboner le transport routier de marchandise par l’ERS, enjeux et stratégie », p.108</t>
  </si>
  <si>
    <t>Création de PDC électrique sur patrimoine pour PL (puissance 55,6 kW)</t>
  </si>
  <si>
    <t>Création de PDC électrique sur patrimoine pour bus/car (puissance 28,5 kW)</t>
  </si>
  <si>
    <t>Création de PDC électrique sur voirie publique pour VP (puissance 3,7 kW)</t>
  </si>
  <si>
    <t>coût HT</t>
  </si>
  <si>
    <t>Bilan PIA de l'ADEME (en accord avec l'étude Armines)</t>
  </si>
  <si>
    <t>Création de PDC électrique sur voirie publique pour VP (puissance 7,4 kW)</t>
  </si>
  <si>
    <t>Création de PDC électrique en recharge rapide pour VP (puissance 22 kVA)</t>
  </si>
  <si>
    <t>Bilan PIA de l'ADEME et Direction générale des entreprises et al., « Etudes économiques - Infrastructures de recharge pour véhicule électrique », 2019.</t>
  </si>
  <si>
    <t>Création de PDC électrique en recharge rapide pour VP (puissance 250 kW)</t>
  </si>
  <si>
    <t>I4CE à partir de l'étude PwC sur le marché américain : un point de charge rapide de 120 kW coûte 800 dollars par kW. Appliqué à une borne de 250 kW, en Ordres de grandeur et en négligeant le taux de change</t>
  </si>
  <si>
    <t>Création de station IRVG pour VP ou VUL</t>
  </si>
  <si>
    <t>€/station</t>
  </si>
  <si>
    <t>I4CE d'après GRDF &amp; FNCCR, 2016</t>
  </si>
  <si>
    <t>Création de station IRVG pour PL ou bus/car</t>
  </si>
  <si>
    <t>Création de station IRVH pour VP ou VUL</t>
  </si>
  <si>
    <t>Création de station IRVH pour PL ou bus/car</t>
  </si>
  <si>
    <t>Renouvellement de PDC électrique sur patrimoine pour VP (puissance 3,7 W)</t>
  </si>
  <si>
    <t>Renouvellement de PDC électrique sur patrimoine pour VP (puissance 7,4 kW)</t>
  </si>
  <si>
    <t>Renouvellement de PDC électrique sur patrimoine pour VUL (puissance 5,6 kW)</t>
  </si>
  <si>
    <t>Renouvellement de PDC électrique sur patrimoine pour PL (puissance 55,6 kW)</t>
  </si>
  <si>
    <t>Renouvellement de PDC électrique sur patrimoine pour bus/car (puissance 28,5 kW)</t>
  </si>
  <si>
    <t>Renouvellement de PDC électrique sur voirie publique pour VP (puissance 3,7 kW)</t>
  </si>
  <si>
    <t>Renouvellement de PDC électrique en recharge rapide pour VP (puissance 22 kW)</t>
  </si>
  <si>
    <t>Renouvellement de PDC électrique en recharge rapide pour VP (puissance 250 kW)</t>
  </si>
  <si>
    <t>Renouvellement de station IRVG pour VP ou VUL</t>
  </si>
  <si>
    <t>Renouvellement de station IRVG pour PL ou bus/car</t>
  </si>
  <si>
    <t>Renouvellement de station IRVH pour VP ou VUL</t>
  </si>
  <si>
    <t>Renouvellement de station IRVH pour PL ou bus/car</t>
  </si>
  <si>
    <t>Installation de production d'électricité renouvelable</t>
  </si>
  <si>
    <t>Eolien terrestre - installation de nouvelles capacités</t>
  </si>
  <si>
    <t>€ /kW</t>
  </si>
  <si>
    <t>RTE, Consultation publique sur le cadrage et les hypothèses du Bilan prévisionnel 2023</t>
  </si>
  <si>
    <t xml:space="preserve">Eolien terrestre - Repowering </t>
  </si>
  <si>
    <t>RTE retient une décote de 15% des coûts d’investissement dans les projets en repowering.</t>
  </si>
  <si>
    <t xml:space="preserve">Solaire - PV au sol </t>
  </si>
  <si>
    <t>Solaire - PV grandes toitures</t>
  </si>
  <si>
    <t>Solaire - PV petites toitures</t>
  </si>
  <si>
    <t>Hydraulique - Nouvelles capacités petite hydraulique</t>
  </si>
  <si>
    <t>ADEME, Marchés et Emplois dans le secteur des énergies renouvelables et de récupération, édition 2022.</t>
  </si>
  <si>
    <t>Hydraulique - Nouvelles capacités STEP</t>
  </si>
  <si>
    <t>RTE (Réseau de transport d’électricité), « Futurs Énergétiques 2050 », Chapitre 11 Analyse économique</t>
  </si>
  <si>
    <t>Eolien en mer posé</t>
  </si>
  <si>
    <t>Eolien en mer flottant</t>
  </si>
  <si>
    <t>Co-génération d'électricité à partir d'incinération de biomasse</t>
  </si>
  <si>
    <t>Projection à partir des coûts historiques</t>
  </si>
  <si>
    <t>I4CE</t>
  </si>
  <si>
    <t>Co-génération d'électricité à partir de production de biogaz</t>
  </si>
  <si>
    <t xml:space="preserve">Co-génération d'électricité à partir d'incinération de déchets </t>
  </si>
  <si>
    <t>Production de chaleur ENR&amp;R</t>
  </si>
  <si>
    <t>Biomasse - renouvellement</t>
  </si>
  <si>
    <t>ADEME, “Coûts des énergies renouvelables et de récupération en France - édition 2022</t>
  </si>
  <si>
    <t>Biomasse - création</t>
  </si>
  <si>
    <t>Géothermie - renouvellement</t>
  </si>
  <si>
    <t>Géothermie - création</t>
  </si>
  <si>
    <t>Déploiement réseau de chaleur (RCU)</t>
  </si>
  <si>
    <t xml:space="preserve">Extension du réseau </t>
  </si>
  <si>
    <t>€ /m.linéaire</t>
  </si>
  <si>
    <t>Cerema, « Coût d’investissement d’un réseau de chaleur : quelques repères », 24 janvier 2022, https://reseaux-chaleur.cerema.fr/espacedocumentaire/coutinvestissement-reseau-chaleur-quelques-reperes</t>
  </si>
  <si>
    <t>Année de référence</t>
  </si>
  <si>
    <t xml:space="preserve">Coût unitaire </t>
  </si>
  <si>
    <t xml:space="preserve">Rénovation énergétique tertiaire public </t>
  </si>
  <si>
    <t>Travaux énergétiques rénovation niveau BBC et confort d'été</t>
  </si>
  <si>
    <t>Travaux (énergétiques et non énergétiques)</t>
  </si>
  <si>
    <t>Travaux énergétiques pour les logements collectifs rénovation niveau BBC et confort d'été</t>
  </si>
  <si>
    <t>Travaux pour les logements collectifs (énergétiques et non énergétiques)</t>
  </si>
  <si>
    <t>Travaux énergétiques pour les maisons individuelles rénovation niveau BBC et confort d'été</t>
  </si>
  <si>
    <t>Travaux pour les maisons individuelles (énergétiques et non énergétiques)</t>
  </si>
  <si>
    <t>Tous travaux</t>
  </si>
  <si>
    <t>ACTIONS CLIMAT "SOCLE"</t>
  </si>
  <si>
    <t>DEFINITION</t>
  </si>
  <si>
    <t xml:space="preserve">Les actions climat « socle » représentent les investissements à porter par les collectivités en tant que maitre d'ouvrage </t>
  </si>
  <si>
    <t>car ce sont des investissements relevant soit de leur patrimoine, soit de leurs compétences directes.</t>
  </si>
  <si>
    <t>RENOVATION ENERGETIQUE DU PATRIMOINE BÂTI DE LA COLLECTIVITÉ</t>
  </si>
  <si>
    <t>Pour remplir cet onglet sectoriel, reportez-vous à la méthodologie explicitée dans l'onglet "Lisez-moi".</t>
  </si>
  <si>
    <t>ETAPE 4 -</t>
  </si>
  <si>
    <t>Si vous connaissez vos besoin d'investissement climat pour cette action, vous pouvez directement passer à l'étape 4 et remplir la ligne "total".</t>
  </si>
  <si>
    <t xml:space="preserve">Sinon, il est proposé de passer par les étapes suivantes, et détailler : </t>
  </si>
  <si>
    <t>ETAPE 1 -</t>
  </si>
  <si>
    <t xml:space="preserve">les objectifs climat </t>
  </si>
  <si>
    <t>ETAPE 2 -</t>
  </si>
  <si>
    <t>le nombre de m² à rénover (financés par la collectivité)</t>
  </si>
  <si>
    <t>ETAPE 3 -</t>
  </si>
  <si>
    <t>le coût unitaire par m² à rénover (pour la collectivité)</t>
  </si>
  <si>
    <t>INVESTISSEMENTS CLIMAT</t>
  </si>
  <si>
    <t>PERIMETRE ET DEFINITIONS</t>
  </si>
  <si>
    <t>p. 17</t>
  </si>
  <si>
    <t>du cahier atténuation</t>
  </si>
  <si>
    <t xml:space="preserve">Les investissements climat pour la rénovation énergétique regroupe plusieurs types de coûts (cf. image ci-contre) : </t>
  </si>
  <si>
    <r>
      <rPr>
        <b/>
        <sz val="11"/>
        <color rgb="FF000000"/>
        <rFont val="Calibri"/>
        <family val="2"/>
      </rPr>
      <t xml:space="preserve">&gt; les coûts des travaux énergétiques </t>
    </r>
    <r>
      <rPr>
        <sz val="11"/>
        <color rgb="FF000000"/>
        <rFont val="Calibri"/>
        <family val="2"/>
      </rPr>
      <t>(dont confort d'été)</t>
    </r>
    <r>
      <rPr>
        <b/>
        <sz val="11"/>
        <color rgb="FF000000"/>
        <rFont val="Calibri"/>
        <family val="2"/>
      </rPr>
      <t xml:space="preserve"> </t>
    </r>
    <r>
      <rPr>
        <sz val="11"/>
        <color rgb="FF000000"/>
        <rFont val="Calibri"/>
        <family val="2"/>
      </rPr>
      <t>:  travaux liés à l'isolation de l'enveloppe du bâtiment (isolation des murs, des toitures…) et au changement des systèmes de chauffage (chauffage, eau chaude sanitaire, ventilateurs, calorifugeage des conduites, etc.)</t>
    </r>
  </si>
  <si>
    <r>
      <t>&gt; les coûts des travaux connexes et induits</t>
    </r>
    <r>
      <rPr>
        <sz val="11"/>
        <color theme="1"/>
        <rFont val="Calibri"/>
        <family val="2"/>
        <scheme val="minor"/>
      </rPr>
      <t xml:space="preserve"> : ce sont les travaux liés à la rénovation énergétique mais qui ne sont pas des travaux énergétiques en soi : peinture, gros œuvre, amélioration de la fonctionnalité du bâtiment, sa mise aux normes, embellissement, agrandissement </t>
    </r>
  </si>
  <si>
    <r>
      <rPr>
        <sz val="11"/>
        <color theme="1"/>
        <rFont val="Calibri"/>
        <family val="2"/>
        <scheme val="minor"/>
      </rPr>
      <t xml:space="preserve">Ensemble, ils forment les </t>
    </r>
    <r>
      <rPr>
        <b/>
        <sz val="11"/>
        <color theme="1"/>
        <rFont val="Calibri"/>
        <family val="2"/>
        <scheme val="minor"/>
      </rPr>
      <t xml:space="preserve">coûts "TOUS TRAVAUX" </t>
    </r>
    <r>
      <rPr>
        <sz val="11"/>
        <color theme="1"/>
        <rFont val="Calibri"/>
        <family val="2"/>
        <scheme val="minor"/>
      </rPr>
      <t>de l’opération.</t>
    </r>
  </si>
  <si>
    <r>
      <t>&gt; les coûts indirects</t>
    </r>
    <r>
      <rPr>
        <sz val="11"/>
        <color theme="1"/>
        <rFont val="Calibri"/>
        <family val="2"/>
        <scheme val="minor"/>
      </rPr>
      <t xml:space="preserve"> : TVA, études, coûts du foncier, de la maitrise d'œuvre et d'ouvrage, ingénierie, ... </t>
    </r>
  </si>
  <si>
    <r>
      <rPr>
        <sz val="11"/>
        <color theme="1"/>
        <rFont val="Calibri"/>
        <family val="2"/>
        <scheme val="minor"/>
      </rPr>
      <t xml:space="preserve">Ensemble, ils forment les </t>
    </r>
    <r>
      <rPr>
        <b/>
        <sz val="11"/>
        <color theme="1"/>
        <rFont val="Calibri"/>
        <family val="2"/>
        <scheme val="minor"/>
      </rPr>
      <t xml:space="preserve">COÛTS COMPLETS </t>
    </r>
    <r>
      <rPr>
        <sz val="11"/>
        <color theme="1"/>
        <rFont val="Calibri"/>
        <family val="2"/>
        <scheme val="minor"/>
      </rPr>
      <t>de l’opération, auxquels il convient d'ajouter la Taxe sur la valeur ajoutée (TVA).</t>
    </r>
  </si>
  <si>
    <t>p. 19</t>
  </si>
  <si>
    <t xml:space="preserve">Détailler les objectifs sur la diminution des émissions de GES du patrimoine de la collectivité (en tCO2eq) et la réduction des consommations énergétiques. </t>
  </si>
  <si>
    <t xml:space="preserve">EXEMPLE : réduire de 40% les émissions de gaz à effet de serre + réduire de 40% la consommation énergétique du patrmoine de la collectivité d'ici à 2030. </t>
  </si>
  <si>
    <t xml:space="preserve">à compléter </t>
  </si>
  <si>
    <r>
      <t xml:space="preserve">Ordres de grandeur nationaux </t>
    </r>
    <r>
      <rPr>
        <sz val="11"/>
        <color theme="4" tint="-0.249977111117893"/>
        <rFont val="Calibri"/>
        <family val="2"/>
        <scheme val="minor"/>
      </rPr>
      <t xml:space="preserve">(peuvent être utilisés par la collectivité en l'absence de données propres) </t>
    </r>
    <r>
      <rPr>
        <b/>
        <sz val="11"/>
        <color theme="4" tint="-0.249977111117893"/>
        <rFont val="Calibri"/>
        <family val="2"/>
        <scheme val="minor"/>
      </rPr>
      <t>:</t>
    </r>
  </si>
  <si>
    <t xml:space="preserve">Le projet de SNBC 3 vise une réduction de 57% des émissions du secteur des bâtiments tertiaires (y compris des activités tertiaires) à horizon 2030 par rapport à 2021. </t>
  </si>
  <si>
    <t>Déterminer le nombre de m² à rénover énergétiquement par année permettant d'atteindre les objectifs climat ci-dessus.</t>
  </si>
  <si>
    <t xml:space="preserve">2 méthodes de chiffrage, au choix (cf. tableaux ci-dessous à compléter au choix) :  </t>
  </si>
  <si>
    <t xml:space="preserve">- méthode "simplifiée" : à partir d’une estimation globale sur le parc de bâtiments ; </t>
  </si>
  <si>
    <t xml:space="preserve">- méthode "détaillée" : distinguer la surface soumise au décret tertiaire du reste du parc et détailler pour l’ensemble du parc les rénovations à réaliser par type de rénovation énergétique et par type de bâtiment (tableau ci-dessous à compléter) : </t>
  </si>
  <si>
    <t>• RENOVATION PERFORMANTE ET GLOBALE : Une rénovation performante et globale porte sur tous les postes du bâtiment, en prenant en compte l’ensemble des gestes liés à l’isolation et le changement de système de chauffage. Chaque poste est traité de façon à atteindre les niveaux du label BBC.</t>
  </si>
  <si>
    <t>• RENOVATION MOYENNE : Une rénovation moyenne comprend 2 gestes d'isolation (sans traiter tous les postes d’isolation) ET le changement du système de chauffage.</t>
  </si>
  <si>
    <t>• RENOVATION SIMPLE : Une rénovation simple correspond à 1 geste de rénovation énergétique : changement de système de chauffage OU geste sur l’isolation (comme
le changement des fenêtre, l’isolation des murs ou de la toiture).</t>
  </si>
  <si>
    <t xml:space="preserve">Méthode simplifiée : </t>
  </si>
  <si>
    <t>(en m² rénovés énergétiquement)</t>
  </si>
  <si>
    <t>RENOVATION PERFORMANTE ET GLOBALE, AVEC PRISE EN COMPTE DU CONFORT D'ÉTÉ</t>
  </si>
  <si>
    <t>BÂTIMENTS D’ENSEIGNEMENT (ÉCOLE, COLLÈGE, LYCÉE)</t>
  </si>
  <si>
    <t>BÂTIMENTS TYPE BUREAU</t>
  </si>
  <si>
    <t>AUTRES</t>
  </si>
  <si>
    <t>OU</t>
  </si>
  <si>
    <t xml:space="preserve">Méthode détaillée : </t>
  </si>
  <si>
    <t>RENOVATION MOYENNE</t>
  </si>
  <si>
    <t>RENOVATION SIMPLE - Geste d'isolation (à préciser)</t>
  </si>
  <si>
    <t>RENOVATION SIMPLE - Changement du système de chauffage (à préciser)</t>
  </si>
  <si>
    <t>BÂTIMENTS TYPE BUREAUX</t>
  </si>
  <si>
    <r>
      <t>Ordres de grandeur nationaux</t>
    </r>
    <r>
      <rPr>
        <sz val="11"/>
        <color theme="4" tint="-0.249977111117893"/>
        <rFont val="Calibri"/>
        <family val="2"/>
        <scheme val="minor"/>
      </rPr>
      <t xml:space="preserve"> (peuvent être utilisés par la collectivité en l'absence de données propres) :</t>
    </r>
  </si>
  <si>
    <t xml:space="preserve">La SNBC 2 prévoyait que chaque année 3% du parc de bâtiments existants soit rénovés au niveau bâtiment basse consommation (BBC) en moyenne entre 2015 et 2050 pour atteindre 95% du parc rénové niveau BBC en 2050. </t>
  </si>
  <si>
    <t xml:space="preserve">La collectivité peut déterminer le nombre de m² du parc existant et appliquer le ratio de 3%. </t>
  </si>
  <si>
    <t xml:space="preserve">Nb de m² représentant le parc existant </t>
  </si>
  <si>
    <t>% de rénovations annuelles d'après la SNBC 2</t>
  </si>
  <si>
    <t xml:space="preserve">Nb de m² à rénover énergétiquement /an </t>
  </si>
  <si>
    <t>p. 23</t>
  </si>
  <si>
    <t xml:space="preserve">Déterminer le coût unitaire (€/m²) par année pour réaliser les rénovations énergétiques nécessaires. </t>
  </si>
  <si>
    <t xml:space="preserve">(en €/m²) </t>
  </si>
  <si>
    <t>TTC/ HT</t>
  </si>
  <si>
    <t>Année de réf. des coûts</t>
  </si>
  <si>
    <t>COÛTS TOUS TRAVAUX</t>
  </si>
  <si>
    <t>RENOVATION SIMPLE (à détailler)</t>
  </si>
  <si>
    <t>1 Geste d'isolation parmi les 3 suivants :</t>
  </si>
  <si>
    <t xml:space="preserve">Toiture </t>
  </si>
  <si>
    <t>Murs / Paroi</t>
  </si>
  <si>
    <t>Menuiserie extérieure</t>
  </si>
  <si>
    <t xml:space="preserve">OU Changement du système de chauffage </t>
  </si>
  <si>
    <t>Gaz naturel</t>
  </si>
  <si>
    <t>Réseau de chaleur</t>
  </si>
  <si>
    <t xml:space="preserve">EnR (chauffage au bois, géothermie, …) </t>
  </si>
  <si>
    <t xml:space="preserve">Pompe à chaleur </t>
  </si>
  <si>
    <t>GPL</t>
  </si>
  <si>
    <t>COÛTS TRAVAUX ENERGETIQUES UNIQUEMENT</t>
  </si>
  <si>
    <t xml:space="preserve">Les coûts unitaires 2026-2035 prennent automatiquement en compte l'évolution des prix du secteur par année, donnée dans l'onglet BDD Coûts unitaires, tableau en lignes 11-12 . </t>
  </si>
  <si>
    <r>
      <t xml:space="preserve">Ordres de grandeur nationaux </t>
    </r>
    <r>
      <rPr>
        <sz val="11"/>
        <color theme="4" tint="-0.249977111117893"/>
        <rFont val="Calibri"/>
        <family val="2"/>
        <scheme val="minor"/>
      </rPr>
      <t xml:space="preserve">(peuvent être utilisés par la collectivité en cas d'absence de données propres) </t>
    </r>
    <r>
      <rPr>
        <b/>
        <sz val="11"/>
        <color theme="4" tint="-0.249977111117893"/>
        <rFont val="Calibri"/>
        <family val="2"/>
        <scheme val="minor"/>
      </rPr>
      <t>:</t>
    </r>
  </si>
  <si>
    <t xml:space="preserve">Consulter la base de données de coûts unitaires repères. L'inflation sectorielle est déjà prise en compte dans ces coûts.  </t>
  </si>
  <si>
    <t>p. 26</t>
  </si>
  <si>
    <t xml:space="preserve">Méthode de calcul : </t>
  </si>
  <si>
    <t xml:space="preserve">INVESTISSEMENT CLIMAT = (nb m² à rénover * coût unitaire travaux) + coûts indirects </t>
  </si>
  <si>
    <t xml:space="preserve">(en €) </t>
  </si>
  <si>
    <t>Besoins d'investissement tous travaux</t>
  </si>
  <si>
    <t>dont dédiés aux travaux énergétiques</t>
  </si>
  <si>
    <t>Besoins d'investissements liés aux coûts indirects*</t>
  </si>
  <si>
    <t>Besoins d'investissement en coûts complets
= coûts travaux + coûts indirects</t>
  </si>
  <si>
    <t>(Export synthèse)</t>
  </si>
  <si>
    <t>Besoins d'investissement en coûts complets TTC
= coûts tous travaux + coûts indirects + TVA</t>
  </si>
  <si>
    <t>Formules du tableau à adapter en fonction de la méthode choisie (simplifiée ou détaillée)</t>
  </si>
  <si>
    <t>*Pour estimer les coûts indirects, les collectivités pilotes font remonter un coefficient de 0,5 à 0,7 entre les coûts indirects et les coûts travaux H.T.</t>
  </si>
  <si>
    <t>POUR ALLER PLUS LOIN : DEPENSES INDUITES ET ECONOMIES D'ENERGIE</t>
  </si>
  <si>
    <t>&gt; Moyens humains internes</t>
  </si>
  <si>
    <t>p. 28</t>
  </si>
  <si>
    <t xml:space="preserve">Déterminer les moyens humains internes nécessaires pour réaliser l'action climat en équivalent temps plein (ETP) </t>
  </si>
  <si>
    <t>Nb d'ETP</t>
  </si>
  <si>
    <t xml:space="preserve">Ingénierie climat </t>
  </si>
  <si>
    <t>tableau à compléter</t>
  </si>
  <si>
    <t xml:space="preserve">Maitrise d'ouvrage </t>
  </si>
  <si>
    <t xml:space="preserve">Maitrise d'œuvre </t>
  </si>
  <si>
    <r>
      <t xml:space="preserve">Ordres de grandeur issus d'échanges d'I4CE avec les collectivités </t>
    </r>
    <r>
      <rPr>
        <sz val="11"/>
        <color theme="4" tint="-0.249977111117893"/>
        <rFont val="Calibri"/>
        <family val="2"/>
        <scheme val="minor"/>
      </rPr>
      <t xml:space="preserve"> (peuvent être utilisés par la collectivité en cas d'absence de données propres) :</t>
    </r>
  </si>
  <si>
    <t xml:space="preserve">1 ETP /EPCI et 2 ETP /SCOT pour le pilotage de l'objectif ZAN </t>
  </si>
  <si>
    <t>1 ETP /50 000 m² annuels en travaux ou 1 ETP /30 M€ d'opérations suivies (pluriannuelles)</t>
  </si>
  <si>
    <t xml:space="preserve">généralement externalisée </t>
  </si>
  <si>
    <t>&gt; Coût d'entretien et/ou d'exploitation</t>
  </si>
  <si>
    <t>p. 29</t>
  </si>
  <si>
    <t>Déterminer les coûts d'entretien et d'exploitation induits par la réalisation de l'action climat. Ces dépenses sont à distinguer des dépenses d’entretien et d’exploitation du bâtiment qui auraient eu lieu, indépendamment des opérations de rénovation énergétique.</t>
  </si>
  <si>
    <t>Coûts d'entretien et d'exploitation annuels induits</t>
  </si>
  <si>
    <r>
      <t xml:space="preserve">Ordres de grandeur issus d'échanges avec les collectivités </t>
    </r>
    <r>
      <rPr>
        <sz val="11"/>
        <color theme="4" tint="-0.249977111117893"/>
        <rFont val="Calibri"/>
        <family val="2"/>
        <scheme val="minor"/>
      </rPr>
      <t xml:space="preserve">(peuvent être utilisés par la collectivité en l'absence de données propres) : </t>
    </r>
  </si>
  <si>
    <t>Le pilotage de systèmes d’optimisation énergétique nécessite un suivi régulier qui n’est pas nécessairement intégré, ni à l’exploitation usuelle du bâtiment, ni à son entretien / maintenance.</t>
  </si>
  <si>
    <t>Ces dépenses sont à distinguer des dépenses d’entretien et d’exploitation du bâtiment qui auraient eu lieu, indépendamment des opérations de rénovation énergétique.</t>
  </si>
  <si>
    <t xml:space="preserve"> I4CE ne dispose pas de données à ce sujet. </t>
  </si>
  <si>
    <t>&gt; Economies d'énergie</t>
  </si>
  <si>
    <t>p. 30</t>
  </si>
  <si>
    <t>Déterminer les économies d'énergie réalisées grâce à la réalisation de l'action climat</t>
  </si>
  <si>
    <t>Economies d'énergie annuelles</t>
  </si>
  <si>
    <r>
      <t>Ordres de grandeur nationaux</t>
    </r>
    <r>
      <rPr>
        <sz val="11"/>
        <color theme="4" tint="-0.249977111117893"/>
        <rFont val="Calibri"/>
        <family val="2"/>
        <scheme val="minor"/>
      </rPr>
      <t xml:space="preserve"> (peuvent être utilisés par la collectivité en l'absence de données propres)</t>
    </r>
    <r>
      <rPr>
        <b/>
        <sz val="11"/>
        <color theme="4" tint="-0.249977111117893"/>
        <rFont val="Calibri"/>
        <family val="2"/>
        <scheme val="minor"/>
      </rPr>
      <t xml:space="preserve"> :</t>
    </r>
  </si>
  <si>
    <t xml:space="preserve">En volume, la réduction des consommations énergétiques des bâtiments tertiaire est estimée à : </t>
  </si>
  <si>
    <t xml:space="preserve">-	</t>
  </si>
  <si>
    <t xml:space="preserve">Pour les bâtiments soumis au décret tertiaire, 40 % en 2030, 50% en 2040 et 60% en 2050, </t>
  </si>
  <si>
    <t>-</t>
  </si>
  <si>
    <t xml:space="preserve">Pour les bâtiments réalisant des travaux de rénovation niveau BBC, 68% en moyenne par rapport à la situation initiale , </t>
  </si>
  <si>
    <t>Pour l’ensemble des bâtiments locaux (toute chose étant égale par ailleurs), l’IGF estime la baisse de consommation permise par ces travaux à 17,1 % pour l’ensemble des bâtiments locaux</t>
  </si>
  <si>
    <t xml:space="preserve">Concernant la sobriété d’usage, l’ADEME indique qu’1°C de chauffage en moins, permet 7 % d’économies d'énergie </t>
  </si>
  <si>
    <t>VERDISSEMENT DE LA FLOTTE DE VEHICULES DE SERVICE DE LA COLLECTIVITÉ</t>
  </si>
  <si>
    <t>le nombre de véhicules à acheter (à financer par la collectivité)</t>
  </si>
  <si>
    <t>le coût unitaire par véhicule (pour la collectivité)</t>
  </si>
  <si>
    <t>p. 39</t>
  </si>
  <si>
    <t>Chiffrer les besoins d'investissement climat revient à estimer les coûts pour l’acquisition de véhicules « favorables au climat », détaillés dans le tableau ci-dessous.</t>
  </si>
  <si>
    <t xml:space="preserve">Il est proposé de comptabiliser également les investissements dans les véhicules « défavorables au climat », afin d’évaluer l’éventuel surcoût de l’action de verdissement des véhicules. </t>
  </si>
  <si>
    <t xml:space="preserve">Définitions : </t>
  </si>
  <si>
    <t>VP : voiture particulière ; VUL : véhicule utilitaire léger ; PL : poids lourds</t>
  </si>
  <si>
    <t>Type de motorisation</t>
  </si>
  <si>
    <t>Type de véhicule</t>
  </si>
  <si>
    <t>Justification</t>
  </si>
  <si>
    <t>VP</t>
  </si>
  <si>
    <t>VUL</t>
  </si>
  <si>
    <t>PL</t>
  </si>
  <si>
    <t>Electriques</t>
  </si>
  <si>
    <t>Favorable climat</t>
  </si>
  <si>
    <t xml:space="preserve">La SNBC prévoit une décarbonation quasi complète du secteur des transports, notamment via une forte électrification. Les véhicules électriques (VP ou VUL) émettent moins de 50 gCO2/km, ce qui correspond au critère retenu par la taxonomie européenne. </t>
  </si>
  <si>
    <t>Hydrogène</t>
  </si>
  <si>
    <t xml:space="preserve">La SNBC 3 en consultation précise qu’une part des poids lourds roulera à l’hydrogène décarboné (p. 151).  </t>
  </si>
  <si>
    <t>GNV</t>
  </si>
  <si>
    <t>Défav.</t>
  </si>
  <si>
    <t xml:space="preserve">Dans la SNBC 3 en consultation, le recours au GNV/bioGNV reste limité aux cas où l'électrification est impossible : notamment pour les véhicules spécifiques ou lourds. Ainsi, l’achat de VP au GNV sont défavorables. </t>
  </si>
  <si>
    <t>Hybrides rechargeables</t>
  </si>
  <si>
    <t>La SNBC 3 prévoit que la vente des véhicules légers hybrides cessera en 2035, conformément au règlement européen 2023/851. 
La SNBC 3 en consultation ne prévoit pas de développement de VUL et PL hybrides.</t>
  </si>
  <si>
    <t>Hybrides non rechargeables</t>
  </si>
  <si>
    <t>Défavorable</t>
  </si>
  <si>
    <t>Les véhicules hybrides non rechargeables permettent de réduire la pollution atmosphérique (particules fines), mais restent défavorables au climat puisqu’alimentés en carburant fossile. 
Dès 2035, conformément au règlement européen 2023/851, la vente de véhicules légers neufs hybrides cessera.</t>
  </si>
  <si>
    <t>Essence</t>
  </si>
  <si>
    <t xml:space="preserve">La SNBC 3 prévoit une décarbonation quasi complète du secteur des transports, notamment via une forte électrification. </t>
  </si>
  <si>
    <t>Diesel</t>
  </si>
  <si>
    <t>A noter : Les véhicules alimentés en biocarburants ne sont pas comptabilisés en investissements climat. En effet, les biocarburants, en analyse de cycle de vie, présentent des effets rebonds impactant leur bénéfice climatique d’après la littérature scientifique.</t>
  </si>
  <si>
    <t>Détailler les objectifs sur la diminution des émissions de GES de la flotte de véhicules de service.</t>
  </si>
  <si>
    <t>EXEMPLE : réduire de 27 tCO2eq le bilan des émissions de GES de la flotte de véhicules entre 2023 et 2025.</t>
  </si>
  <si>
    <r>
      <t xml:space="preserve">Ordres de grandeur nationaux </t>
    </r>
    <r>
      <rPr>
        <sz val="11"/>
        <color theme="4" tint="-0.249977111117893"/>
        <rFont val="Calibri"/>
        <family val="2"/>
        <scheme val="minor"/>
      </rPr>
      <t>(peuvent être utilisés par la collectivité en l'absence de données propres) :</t>
    </r>
  </si>
  <si>
    <t xml:space="preserve">La collectivité peut utiliser le proxy suivant en l'absence de données propres. </t>
  </si>
  <si>
    <t xml:space="preserve">Le projet de SNBC 3 vise une réduction de 31% des émissions du secteur du transport routier à horizon 2030 par rapport à 2021. </t>
  </si>
  <si>
    <t>En détail :</t>
  </si>
  <si>
    <t>Emissions de GES liées au transport routier</t>
  </si>
  <si>
    <t>Evolution 2021-2030</t>
  </si>
  <si>
    <t>Moyenne annuelle 2021-2030</t>
  </si>
  <si>
    <t>TRANSPORT ROUTIER</t>
  </si>
  <si>
    <t>2 roues</t>
  </si>
  <si>
    <t>p. 40</t>
  </si>
  <si>
    <t xml:space="preserve">Déterminer le nombre de véhicules à acheter par type de véhicule (VP, VUL, PL) et motorisation (thermique, électrique, GNV, ...). La collectivité prend en compte les objectifs de réduction du parc éventuels. </t>
  </si>
  <si>
    <t>(en nombre de véhicules)</t>
  </si>
  <si>
    <t>VP favorables</t>
  </si>
  <si>
    <t>VP défavorables</t>
  </si>
  <si>
    <t>Hybrides (rechargeables et non rechargeables)</t>
  </si>
  <si>
    <t>VUL favorables</t>
  </si>
  <si>
    <t>VUL défavorables</t>
  </si>
  <si>
    <t>PL favorables</t>
  </si>
  <si>
    <t>PL défavorables</t>
  </si>
  <si>
    <t xml:space="preserve">La collectivité peut utiliser les proxys suivants en l'absence de données propres. </t>
  </si>
  <si>
    <t xml:space="preserve">• Concernant la taille de la flotte : </t>
  </si>
  <si>
    <t xml:space="preserve">Le projet de SNBC 3 vise une réduction du parc de véhicules tout acteur confondu. </t>
  </si>
  <si>
    <t>Nombre de véhicules au niveau du parc national (tout type de motorisation confondu)</t>
  </si>
  <si>
    <t>Evolution 2021-2035</t>
  </si>
  <si>
    <t>PL (notamment transport de marchandises)</t>
  </si>
  <si>
    <t xml:space="preserve">• Concernant le verdissement de la flotte : </t>
  </si>
  <si>
    <t xml:space="preserve">Le projet de SNBC 3 vise des parts de véhicules à acheter par type de motorisation et type de véhicule à horizon 2035 </t>
  </si>
  <si>
    <t>Répartition des achats de véhicules par type de motorisation</t>
  </si>
  <si>
    <t>Cible 2035</t>
  </si>
  <si>
    <t>Moyenne annuelle 2023-2035</t>
  </si>
  <si>
    <t>NA*</t>
  </si>
  <si>
    <t xml:space="preserve">Note de lecture du tableau : En 2035, 100% des achats de VP sont électriques. Cela correspond à une hausse de 16% /an en moyenne des achats réalisés en 2023. </t>
  </si>
  <si>
    <t xml:space="preserve">*Les chiffres de la SNBC 3 correspondant aux PL concernent principalement le transport de marchandises. </t>
  </si>
  <si>
    <t>p. 41</t>
  </si>
  <si>
    <t>Déterminer le coût par véhicule par année en fonction du type de véhicule et de sa motorisation.</t>
  </si>
  <si>
    <t xml:space="preserve">(en €/vehicule) </t>
  </si>
  <si>
    <t>Tous véhicules</t>
  </si>
  <si>
    <t xml:space="preserve">Hybrides (rechargeables et non rechargeables) </t>
  </si>
  <si>
    <t>Les coûts unitaires 2026-2035 ne prennent pas en compte l'évolution des prix du secteur. Il est possible d'utiliser le coût moyen de la BDD qui prend en compte la baisse du coût des batteries estimée.</t>
  </si>
  <si>
    <t>p. 44</t>
  </si>
  <si>
    <t>INVESTISSEMENT CLIMAT = (nb véhicules favorables à acheter par année * coût unitaire)</t>
  </si>
  <si>
    <t>Total des investissements favorables au climat TTC</t>
  </si>
  <si>
    <t>Total des investissements favorables au climat</t>
  </si>
  <si>
    <t>(hors synthèse)</t>
  </si>
  <si>
    <t>Investissements défavorables au climat TTC</t>
  </si>
  <si>
    <t>Investissements défavorables au climat</t>
  </si>
  <si>
    <t>Total des investissements favorables + défavorables</t>
  </si>
  <si>
    <t>p. 45</t>
  </si>
  <si>
    <r>
      <t xml:space="preserve">Ordres de grandeur issus d'échanges avec les collectivités </t>
    </r>
    <r>
      <rPr>
        <sz val="11"/>
        <color theme="4" tint="-0.249977111117893"/>
        <rFont val="Calibri"/>
        <family val="2"/>
        <scheme val="minor"/>
      </rPr>
      <t>(peuvent être utilisés par la collectivité en l'absence de données propres) :</t>
    </r>
  </si>
  <si>
    <t xml:space="preserve">0,2 ETP /600 agents pour la sensibilisation auprès des élus et agents </t>
  </si>
  <si>
    <t>NA (pas de travaux)</t>
  </si>
  <si>
    <t xml:space="preserve">&gt; Coût d'entretien </t>
  </si>
  <si>
    <t>Déterminer les coûts d'entretien induits par la réalisation de l'action climat</t>
  </si>
  <si>
    <t>Coûts d'entretien annuel induits</t>
  </si>
  <si>
    <r>
      <t>Ordres de grandeur nationaux</t>
    </r>
    <r>
      <rPr>
        <sz val="11"/>
        <color theme="4" tint="-0.249977111117893"/>
        <rFont val="Calibri"/>
        <family val="2"/>
        <scheme val="minor"/>
      </rPr>
      <t xml:space="preserve"> (peuvent être utilisés par la collectivité en l'absence de données propres) : </t>
    </r>
  </si>
  <si>
    <t>Il n’a pas été identifié de coût d’entretien spécifique lié à l'action climat</t>
  </si>
  <si>
    <t xml:space="preserve">Déterminer les économies d'énergie réalisées grâce à la réalisation de l'action climat. Pour ce faire, la collectivité peut déterminer le coût total de possession du véhicule en prenant en compte les coûts d'acquisition, d'entretien, et d'utilisation (carburant). </t>
  </si>
  <si>
    <t>Le coût total de possession d'un VP électrique est inférieur de 5% à un véhicule thermique ; celui d'un VUL de 2%</t>
  </si>
  <si>
    <t>DEVELOPPEMENT ET EXPLOITATION DES TRANSPORTS COLLECTIFS</t>
  </si>
  <si>
    <r>
      <rPr>
        <sz val="11"/>
        <color rgb="FFC00000"/>
        <rFont val="Calibri"/>
        <family val="2"/>
        <scheme val="minor"/>
      </rPr>
      <t>si la collectivité est AOM (hors IDF),</t>
    </r>
    <r>
      <rPr>
        <sz val="11"/>
        <rFont val="Calibri"/>
        <family val="2"/>
        <scheme val="minor"/>
      </rPr>
      <t xml:space="preserve"> le nombre de km d'infrastructure à développer et le nombre de matériel roulant à acquérir (à financer par la collectivité) ;</t>
    </r>
    <r>
      <rPr>
        <sz val="11"/>
        <color rgb="FFC00000"/>
        <rFont val="Calibri"/>
        <family val="2"/>
        <scheme val="minor"/>
      </rPr>
      <t xml:space="preserve"> si la collectivité n'est pas AOM, </t>
    </r>
    <r>
      <rPr>
        <sz val="11"/>
        <rFont val="Calibri"/>
        <family val="2"/>
        <scheme val="minor"/>
      </rPr>
      <t>le taux d'évolution de sa subvention d'investissement vers son AOM</t>
    </r>
  </si>
  <si>
    <r>
      <rPr>
        <sz val="11"/>
        <color rgb="FFC00000"/>
        <rFont val="Calibri"/>
        <family val="2"/>
        <scheme val="minor"/>
      </rPr>
      <t>si la collectivité est AOM (hors IDF),</t>
    </r>
    <r>
      <rPr>
        <sz val="11"/>
        <rFont val="Calibri"/>
        <family val="2"/>
        <scheme val="minor"/>
      </rPr>
      <t xml:space="preserve"> le coût par km d'infrastructure à développer et par matériel roulant à acquérir(pour la collectivité)</t>
    </r>
  </si>
  <si>
    <t xml:space="preserve">Le chiffrage de cette action dépend de si : 
</t>
  </si>
  <si>
    <t xml:space="preserve">la collectivité exerce la compétence d'organisation de la mobilité et remplit le rôle de l'Autorité Organisatrice des Mobilités (AOM) sur son territoire -&gt; CAS 1 : la collectivité est AOM </t>
  </si>
  <si>
    <t xml:space="preserve">OU la collectivité n'exerce pas cette compétence (délèguée à un syndicat ou, dans le cas des communautés de communes, à la région) -&gt; CAS 2 : la collectivité n'est pas AOM </t>
  </si>
  <si>
    <r>
      <rPr>
        <b/>
        <sz val="11"/>
        <color theme="1"/>
        <rFont val="Calibri"/>
        <family val="2"/>
        <scheme val="minor"/>
      </rPr>
      <t>CAS 1 : la collectivité est AOM</t>
    </r>
    <r>
      <rPr>
        <sz val="11"/>
        <color theme="1"/>
        <rFont val="Calibri"/>
        <family val="2"/>
        <scheme val="minor"/>
      </rPr>
      <t xml:space="preserve">. </t>
    </r>
  </si>
  <si>
    <t xml:space="preserve">Si la collectivité dispose d'un plan de mobilité chiffré, elle peut utiliser son chiffrage. </t>
  </si>
  <si>
    <t xml:space="preserve">Sinon, la collectivité peut utiliser une méthode de chiffrage ci-dessous. </t>
  </si>
  <si>
    <t xml:space="preserve">La méthode "détaillée" permet de chiffrer les besoins en infrastructures et matériel roulant </t>
  </si>
  <si>
    <t>La méthode "simplifiée" permet de chiffrer à partir des dépenses historiques et de leur évolution projetée (voir CAS 2 - la collectivité n'est pas AOM)</t>
  </si>
  <si>
    <r>
      <rPr>
        <b/>
        <sz val="11"/>
        <color theme="1"/>
        <rFont val="Calibri"/>
        <family val="2"/>
        <scheme val="minor"/>
      </rPr>
      <t>CAS 2 : la collectivité n'est pas AOM</t>
    </r>
    <r>
      <rPr>
        <sz val="11"/>
        <color theme="1"/>
        <rFont val="Calibri"/>
        <family val="2"/>
        <scheme val="minor"/>
      </rPr>
      <t xml:space="preserve">. </t>
    </r>
  </si>
  <si>
    <t>Si la collectivité est située en Ile-de-France (IDF), alors les subventions pour l'AOM francilienne (Ile de France Mobilités - IDFM) dépendent des prospectives financières d'IDFM.</t>
  </si>
  <si>
    <t xml:space="preserve">Si la collectivité est située hors Ile-de-France (IDF), alors les subventions de la collectivité à son AOM dépenderont des projections financières de cette dernière. </t>
  </si>
  <si>
    <t xml:space="preserve">Quelle méthode utiliser ? </t>
  </si>
  <si>
    <t xml:space="preserve">Ma collectivité est AOM / non AOM ? </t>
  </si>
  <si>
    <t xml:space="preserve">Si CAS 2, est que ce que ma collectivité est située en Ile de France (IDF) ? </t>
  </si>
  <si>
    <t>CAS 1</t>
  </si>
  <si>
    <t>LA COLLECTIVITE EST AOM (HORS IDF)</t>
  </si>
  <si>
    <t>p. 53</t>
  </si>
  <si>
    <t xml:space="preserve">Détailler les objectifs sur la diminution des émissions de GES et l'équilibre des parts modales entre les différents modes de transport. </t>
  </si>
  <si>
    <t xml:space="preserve">EXEMPLE : réduire de 58% les émissions de GES du transport de voyageurs d'ici 2030. Ainsi, la part modale des transports collectifs urbains doit passer de 13% en 2017 à 18% en 2035 sur le territoire métropolitain. </t>
  </si>
  <si>
    <t xml:space="preserve">Concernant les parts modales, Le projet de SNBC 3 vise une augmentation de 25% des transports collectifs terrestres entre 2019 et 2030. </t>
  </si>
  <si>
    <t>Déterminer le nombre de km d’infrastructures à développer par mode de transport et le matériel roulant à acquérir et renouveler à horizon 2035</t>
  </si>
  <si>
    <t xml:space="preserve">DEVELOPPEMENT INFRASTRUCTURES </t>
  </si>
  <si>
    <t>Metro</t>
  </si>
  <si>
    <t xml:space="preserve">(en km supplémentaires à développer) </t>
  </si>
  <si>
    <t>Tram</t>
  </si>
  <si>
    <t>Lignes BHNS / Bus (couloir simple)</t>
  </si>
  <si>
    <t>INFRASTRUCTURES</t>
  </si>
  <si>
    <t xml:space="preserve">(en km totaux) </t>
  </si>
  <si>
    <t xml:space="preserve">MATERIEL ROULANT ACQUISITIONS </t>
  </si>
  <si>
    <t>(en nombre de véhicule ou rame)</t>
  </si>
  <si>
    <t>Bus</t>
  </si>
  <si>
    <t>cf. fiche dédiée</t>
  </si>
  <si>
    <t xml:space="preserve">Le projet de SNBC 3 vise une augmentation des voyageurs.km par type de transport collectif urbain. A partir de ces données, I4CE estime des besoins de développement d'infrastructure par mode de transport. </t>
  </si>
  <si>
    <t xml:space="preserve">Développement infrastructures </t>
  </si>
  <si>
    <t>Evolution 2024-2035</t>
  </si>
  <si>
    <t>Moyenne annuelle 2024-2035</t>
  </si>
  <si>
    <t>Commentaire</t>
  </si>
  <si>
    <t>Métro hors IDF</t>
  </si>
  <si>
    <t>Pas d'extension prévue d'ici 2050 hors IDF</t>
  </si>
  <si>
    <t>Il est prévu +60% de lignes de tram d'ici 2050 par rapport à 2015</t>
  </si>
  <si>
    <t>BHNS / Bus (couloir simple)</t>
  </si>
  <si>
    <t>0,4% des lignes de bus sont converties BHNS</t>
  </si>
  <si>
    <t>Pas d'extension du réseau, les lignes existantes sont converties en BHNS</t>
  </si>
  <si>
    <t>p. 55</t>
  </si>
  <si>
    <t>Déterminer le coût par km du développement d'infrastructure, du "gros entretien" par mode de transport et le coût par véhicule du matériel roulant par mode de transport.</t>
  </si>
  <si>
    <t xml:space="preserve">DEVELOPPEMENT INFRASTRUCTURES (en € /km) </t>
  </si>
  <si>
    <t xml:space="preserve">GROS ENTRETIEN INFRASTRUCTURES (en € /km /an) </t>
  </si>
  <si>
    <t>MATERIEL ROULANT (en € /vehicule)</t>
  </si>
  <si>
    <t xml:space="preserve">Les coûts unitaires 2026-2035 prennent automatiquement en compte l'évolution des prix du secteur par année, donné dans l'onglet BDD Coûts unitaires, tableau en lignes 13 à 16. </t>
  </si>
  <si>
    <t>p. 56</t>
  </si>
  <si>
    <t xml:space="preserve">INVESTISSEMENT CLIMAT = Développement d'infrastructures + Gros entretien infrastructures + Matériel roulant </t>
  </si>
  <si>
    <t>Développement infrastructures = nb de km à développer * coût /km</t>
  </si>
  <si>
    <t>Gros entretien infrastructures = nb de km totaux * coût /km /an</t>
  </si>
  <si>
    <t>Matériel roulant = nb de véhicule à acquérir et renouveler * coût /véhicule</t>
  </si>
  <si>
    <t xml:space="preserve">GROS ENTRETIEN INFRASTRUCTURES </t>
  </si>
  <si>
    <t>MATERIEL ROULANT</t>
  </si>
  <si>
    <t>(reporté dans la synthèse)</t>
  </si>
  <si>
    <t>CAS 2</t>
  </si>
  <si>
    <t xml:space="preserve">LA COLLECTIVITE N'EST PAS AOM </t>
  </si>
  <si>
    <t xml:space="preserve">ETAPE 1 - Identifier les objectifs climat </t>
  </si>
  <si>
    <t xml:space="preserve">La SNBC 3 vise une réduction de 31% des émissions du secteur du transport routier à horizon 2030 par rapport à 2021. </t>
  </si>
  <si>
    <t xml:space="preserve">Concernant les parts modales, la SNBC 3 vise une augmentation de 25% des transports collectifs terrestres entre 2019 et 2030. </t>
  </si>
  <si>
    <t xml:space="preserve">ETAPE 2 - Décliner les objectifs climat en trajectoire physique </t>
  </si>
  <si>
    <t>p. 57</t>
  </si>
  <si>
    <t xml:space="preserve">La collectivité détermine le taux d'évolution de sa suvention d'investissement à son AOM pour la développement de l'offre de transport. </t>
  </si>
  <si>
    <t>La collectivité peut demander à son AOM l'évolution de ses dépenses d'investissement afin de déterminer le taux d'évolution de sa subvention d'investissement.</t>
  </si>
  <si>
    <t xml:space="preserve">Subvention d'investissement </t>
  </si>
  <si>
    <t xml:space="preserve">(en % par rapport à l'année N-1) </t>
  </si>
  <si>
    <t>Taux d'évolution des dépenses d'investissement de l'AOM</t>
  </si>
  <si>
    <t xml:space="preserve">Au niveau national, l'évolution des dépenses d'investissement des AOM est prévue par I4CE à partir de l'évolution des 8 plus grosses AOM : </t>
  </si>
  <si>
    <t>Taux d'évolution annuel des dépenses d'investissement</t>
  </si>
  <si>
    <t>Evolution 2024-2030</t>
  </si>
  <si>
    <t>Moyenne annuelle 2024-2030</t>
  </si>
  <si>
    <t>hors IDF</t>
  </si>
  <si>
    <t>IDF</t>
  </si>
  <si>
    <t>Les collectivités locales au niveau intercommunal contribuent au financement d’IDFm via une subvention d’exploitation (cf. § ci-dessous)</t>
  </si>
  <si>
    <t xml:space="preserve">Non applicable (NA) ici, il s'agit d'utiliser le taux d'évolution des dépenses d'investissement à appliquer à la subvention d'investissement historique. </t>
  </si>
  <si>
    <t>p. 58</t>
  </si>
  <si>
    <t>INVESTISSEMENT CLIMAT = subvention d'investissement historique * (1 + taux d'évolution)</t>
  </si>
  <si>
    <t>TOTAL COLLECTIVITE (SUBVENTION INVEST.)</t>
  </si>
  <si>
    <t>p. 59</t>
  </si>
  <si>
    <t xml:space="preserve">Uniquement si la collectivité est AOM (CAS 1) : Déterminer les moyens humains internes nécessaires pour réaliser l'action climat en équivalent temps plein (ETP) </t>
  </si>
  <si>
    <r>
      <t>Ordres de grandeur issus d'échanges avec les collectivités</t>
    </r>
    <r>
      <rPr>
        <sz val="11"/>
        <color theme="4" tint="-0.249977111117893"/>
        <rFont val="Calibri"/>
        <family val="2"/>
        <scheme val="minor"/>
      </rPr>
      <t xml:space="preserve"> (peuvent être utilisés par la collectivité en l'absence de données propres) : </t>
    </r>
  </si>
  <si>
    <t>1 ETP /AOM pour l'élaboration et le suivi de la politique de mobilité durable</t>
  </si>
  <si>
    <t>Si la collectivité n'est pas AOM, elle n'est pas concernée</t>
  </si>
  <si>
    <t>&gt; Coût d'entretien</t>
  </si>
  <si>
    <t>p. 60</t>
  </si>
  <si>
    <t xml:space="preserve">Si la collectivité est AOM (CAS 1), les coûts d'entretien courant sont intégrés dans les dépenses d'exploitation (cf. § ci-dessous). </t>
  </si>
  <si>
    <t xml:space="preserve">Si la collectivité n'est pas AOM (CAS 2), les coûts d'entretien courant sont intégrés dans la subvention de fonctionnement de la collectivité à son AOM (cf. § ci-dessous).  </t>
  </si>
  <si>
    <t>&gt; Coût d'exploitation</t>
  </si>
  <si>
    <t xml:space="preserve">Si la collectivité est AOM (CAS 1), les coûts d'exploitation dépendent de l'évolution de l'offre de service de transport prévue. </t>
  </si>
  <si>
    <t>Si la collectivité n'est pas AOM (CAS 2), les coûts d'exploitation dépendent de l'évolution des coûts de fonctionnement de l'AOM.</t>
  </si>
  <si>
    <t>Coûts d'exploitation annuel</t>
  </si>
  <si>
    <r>
      <t xml:space="preserve">Ordres de grandeur nationaux </t>
    </r>
    <r>
      <rPr>
        <sz val="11"/>
        <color theme="4" tint="-0.249977111117893"/>
        <rFont val="Calibri"/>
        <family val="2"/>
        <scheme val="minor"/>
      </rPr>
      <t xml:space="preserve"> (peuvent être utilisés par la collectivité en l'absence de données propres) : </t>
    </r>
  </si>
  <si>
    <t xml:space="preserve">D'après les dépenses de fonctionnemnt des 8 plus grosses AOM (hors IDF) et du plan de financement d'IDFm) : </t>
  </si>
  <si>
    <t xml:space="preserve">Dépenses de fonctionnement </t>
  </si>
  <si>
    <t>Evolution 2023-2030</t>
  </si>
  <si>
    <t>Moyenne annuelle 2023-2030</t>
  </si>
  <si>
    <t>AOM hors IDF</t>
  </si>
  <si>
    <t>Il est considéré une augmentation de l’offre de transport de + 20% au niveau national sur la période 2022-2030. L’inflation prévue est de +20% sur la période 2022-2030.</t>
  </si>
  <si>
    <t xml:space="preserve">IDFm </t>
  </si>
  <si>
    <t>d'après le plan de financement d'IDFm</t>
  </si>
  <si>
    <t>VERDISSEMENT DES BUS/CARS</t>
  </si>
  <si>
    <t>p. 64</t>
  </si>
  <si>
    <t>Les investissements climat pour le verdissement de la flotte de bus / cars demandent d'estimer les achats pour l'acquisition et le renouvellement d'autobus et d'autocars à motorisation favorables pour le climat.</t>
  </si>
  <si>
    <t xml:space="preserve">Achat </t>
  </si>
  <si>
    <t>Justification et source</t>
  </si>
  <si>
    <t>Bus et cars</t>
  </si>
  <si>
    <t>La SNBC vise une décarbonation quasi complète du secteur des transports, notamment via une forte électrification.</t>
  </si>
  <si>
    <t xml:space="preserve">La SNBC 3 en consultation précise qu’une petite partie des poids lourds roulera au bioGNV (dans le cas où leur électrification est impossible). Ainsi, l’achat de bus et cars aux GNV est favorable.   </t>
  </si>
  <si>
    <t>Technologie non pertinente</t>
  </si>
  <si>
    <t xml:space="preserve">Défavorable </t>
  </si>
  <si>
    <t>Les véhicules hybrides non rechargeables permettent de réduire la pollution atmosphérique (particules fines), mais restent défavorables au climat puisqu’alimentés par des carburants fossiles.</t>
  </si>
  <si>
    <t>La SNBC 3 vise une décarbonation quasi complète du secteur des transports, notamment via une forte électrification.</t>
  </si>
  <si>
    <t>p. 66</t>
  </si>
  <si>
    <t>Détailler les objectifs sur la réduction des émissions de GES et l'équilibre des parts modales entre les modes de transport.</t>
  </si>
  <si>
    <t xml:space="preserve">Le projet de SNBC 3 vise une réduction de 21% des émissions des bus et cars à horizon 2030 par rapport à 2021, soit une diminution de 3% /an. </t>
  </si>
  <si>
    <t>Déterminer le nombre de nombre de véhicules par type de motorisation à acquérir/renouveler.</t>
  </si>
  <si>
    <t>Bus favorables</t>
  </si>
  <si>
    <t>Bus défavorables</t>
  </si>
  <si>
    <t>Cars</t>
  </si>
  <si>
    <t>Cars favorables</t>
  </si>
  <si>
    <t>Cars défavorables</t>
  </si>
  <si>
    <t>La collectivité peut utiliser les proxys suivants en l'absence de données propres.</t>
  </si>
  <si>
    <t>Part de véhicules achetés en 2035 par type de motorisation</t>
  </si>
  <si>
    <t xml:space="preserve">Bus </t>
  </si>
  <si>
    <t>d'après le règlement européen 2024-1610. Le projet de SNBC 3 vise une part de 88% à horizon 2030.</t>
  </si>
  <si>
    <t>d'après le règlement européen 2024-1610. Le projet de SNBC 3 vise une part de 30% à horizon 2030.</t>
  </si>
  <si>
    <t xml:space="preserve">La loi d'organisation des mobilités (LOM) prévoit les objectifs suivants : </t>
  </si>
  <si>
    <t>Part de bus achetés à partir de 2025 par catégorie VFE*/VTFE**</t>
  </si>
  <si>
    <t>Réseaux sup. 250 000 habitants</t>
  </si>
  <si>
    <t>VFE</t>
  </si>
  <si>
    <t>La définition d’un autobus VFE dépend de la zone géographique et de la source d’énergie du véhicule, Ainsi, la motorisation diesel peut être considérée comme VFE.</t>
  </si>
  <si>
    <t>dont VTFE</t>
  </si>
  <si>
    <t>Les VTFE considérés sont les véhicules à motorisation électrique, hydrogène à pile à combustible, trolleybus, électrique-hybride à hydrogène.</t>
  </si>
  <si>
    <t>Réseaux inf. 250 000 habitants</t>
  </si>
  <si>
    <t>*VFE = véhicule à faible émissions</t>
  </si>
  <si>
    <t>** VTFE = véhicule à très faible émissions</t>
  </si>
  <si>
    <t>Le projet de SNBC 3 considère que le parc de bus/cars au niveau national n'augmente pas.</t>
  </si>
  <si>
    <t>D'après les collectivités pilotes, comme l’autonomie d’un bus électrique est inférieure à celle d’un bus diesel, le nombre de bus électriques doit être supérieur de 8% par rapport au parc thermique actuel.</t>
  </si>
  <si>
    <t>p. 67</t>
  </si>
  <si>
    <t>Déterminer le coût par véhicule par année en fonction du type de bus/cars et de sa motorisation.</t>
  </si>
  <si>
    <t>p. 68</t>
  </si>
  <si>
    <t>Total des investissements favorables au climat (TTC)</t>
  </si>
  <si>
    <t>Total des investissements défavorables au climat (TTC)</t>
  </si>
  <si>
    <t xml:space="preserve">Total des investissements favorables + défavorables </t>
  </si>
  <si>
    <t>p. 69</t>
  </si>
  <si>
    <t xml:space="preserve">Il n'a pas été identifité de moyens humains supplémentaires liés au verdissement de la flotte de bus. </t>
  </si>
  <si>
    <t>Coûts d'entretien annuel</t>
  </si>
  <si>
    <t>Déterminer les économies d'énergie réalisées grâce à la réalisation de l'action climat.</t>
  </si>
  <si>
    <t xml:space="preserve">Pour ce faire, la collectivité peut déterminer le coût total de possession du véhicule en prenant en compte les coûts d'acquisition, d'entretien, et d'utilisation (carburant). </t>
  </si>
  <si>
    <t xml:space="preserve">Ces économies d'énergie sont, le cas échéant, à intégrer aux dépenses d'exploitation. </t>
  </si>
  <si>
    <t>le besoin d'investissement total du projet</t>
  </si>
  <si>
    <t>la part de financement de la collectivité sur le projet total</t>
  </si>
  <si>
    <t>p. 73</t>
  </si>
  <si>
    <t xml:space="preserve">L'estimation des investissements climat de cette fiche propose de considérer les dépenses relatives aux RER métropolitains (RER-m). </t>
  </si>
  <si>
    <t>Les dépenses relatives aux autres services inclus dans les SERM (cars express, développement du vélo, aire de covoiturage, pôle d’échanges multimodal (PEM), ...) sont à prendre en compte dans les autres fiches actions climat correspondantes.</t>
  </si>
  <si>
    <t>p. 74</t>
  </si>
  <si>
    <t xml:space="preserve">Concernant les parts modales, le projet de SNBC 3  vise une augmentation de 25% des transports collectifs terrestres entre 2019 et 2030. </t>
  </si>
  <si>
    <t xml:space="preserve">Déterminer les besoins d'investissement totaux des projets,  à partir : </t>
  </si>
  <si>
    <t>- de ses besoins communiqués par le porteur de projet</t>
  </si>
  <si>
    <t>- ou du nombre de kilomètres d’infrastructures à développer et à entretenir et le matériel roulant à acquérir, et des coûts unitaires associés (le tableau ci-après est ainsi paramétré selon la "méthode de calcul" infra)</t>
  </si>
  <si>
    <t xml:space="preserve">TOTAL PROJET = Développement d'infrastructures + Gros entretien infrastructures + Matériel roulant </t>
  </si>
  <si>
    <t xml:space="preserve">MATERIEL ROULANT </t>
  </si>
  <si>
    <t>TOTAL PROJET</t>
  </si>
  <si>
    <t xml:space="preserve">Ordres de grandeur nationaux concernant le coût lié au développement des infrastructures : </t>
  </si>
  <si>
    <t xml:space="preserve">Calendrier des projets de développement </t>
  </si>
  <si>
    <t xml:space="preserve">Scénario 2 - Transition écologique </t>
  </si>
  <si>
    <t xml:space="preserve">RER Métopolitains (SERM) </t>
  </si>
  <si>
    <t>Total</t>
  </si>
  <si>
    <t>Début</t>
  </si>
  <si>
    <t>Fin</t>
  </si>
  <si>
    <t>Annuel</t>
  </si>
  <si>
    <t>(M€2021)</t>
  </si>
  <si>
    <t>(année)</t>
  </si>
  <si>
    <t>RER M Lille</t>
  </si>
  <si>
    <t>RER M Nantes</t>
  </si>
  <si>
    <t>RER M Bordeaux - 1/2h</t>
  </si>
  <si>
    <t>RER M Bordeaux - 1/4h</t>
  </si>
  <si>
    <t>RER M Toulouse</t>
  </si>
  <si>
    <t>RER M Lyon - Premiers aménagements de capacité</t>
  </si>
  <si>
    <t>RER M Lyon - 4 voies St Fons-Grenay et aménagts liés au phasage</t>
  </si>
  <si>
    <t>LNPCA (Phases 1 &amp; 2) - RER M Aix-Marseille, Toulon, Nice</t>
  </si>
  <si>
    <t>RER M Sillon Lorrain</t>
  </si>
  <si>
    <t>RER M Strasbourg</t>
  </si>
  <si>
    <t>RER M Rennes</t>
  </si>
  <si>
    <t>RER M Grenoble Etape 1 (Horizon 2025)</t>
  </si>
  <si>
    <t>RER M Grenoble Etape 1 (Horizon 2030)</t>
  </si>
  <si>
    <t>RER M Grenoble Etape 1 (Horizon 2035)</t>
  </si>
  <si>
    <t>RER M Rouen</t>
  </si>
  <si>
    <t>non programmé</t>
  </si>
  <si>
    <t>RER M Montpellier</t>
  </si>
  <si>
    <t>RER M Saint-Etienne</t>
  </si>
  <si>
    <t>Source : Rapport de l'ART, Scénarios de long terme pour le réseau ferroviaire français (2022-2042), 2023</t>
  </si>
  <si>
    <t xml:space="preserve">Tableaux 13 et 14  en annexe 3 </t>
  </si>
  <si>
    <t xml:space="preserve">(en km supplémentaires) </t>
  </si>
  <si>
    <t>INFRASTRUCTURES TOTALES</t>
  </si>
  <si>
    <t xml:space="preserve">MATERIEL ROULANT ACHATS </t>
  </si>
  <si>
    <t>(en nb de véh.)</t>
  </si>
  <si>
    <r>
      <t xml:space="preserve">Ordres de grandeur nationaux </t>
    </r>
    <r>
      <rPr>
        <sz val="11"/>
        <color theme="4" tint="-0.249977111117893"/>
        <rFont val="Calibri"/>
        <family val="2"/>
        <scheme val="minor"/>
      </rPr>
      <t>(peuvent être utilisés par la collectivité en l'absence de données propres) :NC</t>
    </r>
  </si>
  <si>
    <t>Déterminer le coût par km du développement d'infrastructure, du "gros entretien" pour le RER-m et le coût pour le matériel roulant pour le RER-m.</t>
  </si>
  <si>
    <t>RER-m</t>
  </si>
  <si>
    <t xml:space="preserve">(en € /km) </t>
  </si>
  <si>
    <t>GROS ENTRETIEN INFRASTRUCTURES</t>
  </si>
  <si>
    <t xml:space="preserve">(en € /km /an) </t>
  </si>
  <si>
    <t>(en € /vehicule)</t>
  </si>
  <si>
    <t xml:space="preserve">Les coûts unitaires 2026-2035 pour les infrastructures prennent automatiquement en compte l'évolution des prix du secteur par année, donné dans l'onglet BDD Coûts unitaires, tableau en lignes 13 à 16. </t>
  </si>
  <si>
    <t>p. 75</t>
  </si>
  <si>
    <t xml:space="preserve">Déterminer la contribution de la collectivité par rapport au besoin d'investissement total. </t>
  </si>
  <si>
    <t>A noter que le tableau peut-être précisé pour faire apparaitre la part de financement de la collectivité par type de travaux (développement infrastructures, gros entretien, matériel).</t>
  </si>
  <si>
    <t>PART FINANCEMENT COLLECTIVITE (en %)</t>
  </si>
  <si>
    <t>Structure de financement :</t>
  </si>
  <si>
    <t xml:space="preserve">Part portée par : </t>
  </si>
  <si>
    <t>Métropole cœur</t>
  </si>
  <si>
    <t>Région / Département</t>
  </si>
  <si>
    <t>Etat</t>
  </si>
  <si>
    <t>Développement infrastructures</t>
  </si>
  <si>
    <t>Matériel roulant</t>
  </si>
  <si>
    <t>50% 
(Région)</t>
  </si>
  <si>
    <t>p. 76</t>
  </si>
  <si>
    <t>INVESTISSEMENT CLIMAT= coût total du projet * part de financement de la collectivité</t>
  </si>
  <si>
    <t>(en €)</t>
  </si>
  <si>
    <t>Déterminer les coûts d'exploitation induits par la réalisation de l'action climat</t>
  </si>
  <si>
    <t>Coûts d'exploitation annuelle</t>
  </si>
  <si>
    <t>le besoin d'investissement des opérateurs/gestionnaires d'infrastructures et de matériel roulant (en €) et le nombre de rames à acquérir ou rénover (à financer par la collectivité)</t>
  </si>
  <si>
    <t>la part de financement de la collectivité sur les besoins d'investissement des opérateurs/gestionaires et les coûts unitaires par rames à acquérir ou à rénover (pour la collectivité)</t>
  </si>
  <si>
    <t>p. 81</t>
  </si>
  <si>
    <t xml:space="preserve">L'estimation des investissements climat de cette fiche propose de considérer les dépenses relatives aux infrastructures (développement et gros entretien) et au matériel roulant (acquisition et gros entretien). </t>
  </si>
  <si>
    <t xml:space="preserve">La collectivité prévoit : </t>
  </si>
  <si>
    <t xml:space="preserve">- Les subventions d’investissement consacrées au volet infrastructures, à verser au gestionnaire de réseaux (SNCF Réseau) ; </t>
  </si>
  <si>
    <t xml:space="preserve">- Les subventions d’investissement consacrées à l’acquisition et au gros entretien de la flotte de matériel roulant, à verser au gestionnaire du matériel (souvent SNCF Voyageurs) ; </t>
  </si>
  <si>
    <t>- Les éventuelles dépenses d’investissement en propre, notamment sur le matériel roulant.</t>
  </si>
  <si>
    <t xml:space="preserve">Il est proposé de comptabiliser y compris les dépenses favorables sous condition (matériel roulant hygrogène, GNV ou bi-mode ; infrastructres non électriques) et défavorables (matériel roulant à motorisation fossile) au climat.  </t>
  </si>
  <si>
    <t>Les dépenses relatives aux autres actions de décarbonation de la politique de mobilité (développement des SERM, des transports collectifs urbains, des aménagements cyclables, vedissement des cars) sont à prendre en compte dans les autres fiches actions climat correspondantes.</t>
  </si>
  <si>
    <t>p. 82</t>
  </si>
  <si>
    <t xml:space="preserve">Détailler les objectifs sur la diminution des émissions de GES et les parts modales pour le transport ferroviaire.  </t>
  </si>
  <si>
    <r>
      <t>-</t>
    </r>
    <r>
      <rPr>
        <b/>
        <sz val="11"/>
        <color theme="4" tint="-0.249977111117893"/>
        <rFont val="Calibri"/>
        <family val="2"/>
        <scheme val="minor"/>
      </rPr>
      <t xml:space="preserve"> Transport de voyageurs :</t>
    </r>
    <r>
      <rPr>
        <sz val="11"/>
        <color theme="4" tint="-0.249977111117893"/>
        <rFont val="Calibri"/>
        <family val="2"/>
        <scheme val="minor"/>
      </rPr>
      <t xml:space="preserve"> le projet de SNBC 3  vise une augmentation de 25% de la part modale des transports collectifs terrestres entre 2019 et 2030. </t>
    </r>
  </si>
  <si>
    <r>
      <t xml:space="preserve">- </t>
    </r>
    <r>
      <rPr>
        <b/>
        <sz val="11"/>
        <color theme="4" tint="-0.249977111117893"/>
        <rFont val="Calibri"/>
        <family val="2"/>
        <scheme val="minor"/>
      </rPr>
      <t>Transport de marchandises :</t>
    </r>
    <r>
      <rPr>
        <sz val="11"/>
        <color theme="4" tint="-0.249977111117893"/>
        <rFont val="Calibri"/>
        <family val="2"/>
        <scheme val="minor"/>
      </rPr>
      <t xml:space="preserve">  le projet de SNBC 3 prévoit un double ment de la part modale du fret ferroviaire entre 2019 et 2030. La stratégie nationale de développement du fret ferroviaire prévoit un triplement du transport combiné et une augmentation de 50 % du fret conventionnel entre 2019 et 2030.</t>
    </r>
  </si>
  <si>
    <t>p. 83</t>
  </si>
  <si>
    <t xml:space="preserve">Déterminer : </t>
  </si>
  <si>
    <t xml:space="preserve">- pour les investissements délégués, les besoins d'investissement totaux des opérateurs et gestionnaires des infrastructures et du matériel roulant ; </t>
  </si>
  <si>
    <t xml:space="preserve">- pour les investissements en propre, le nombre de rames ferroviaires à acquérir ou à renouveler. </t>
  </si>
  <si>
    <t>INFRASTRUCTURES - Besoins SNCF Réseau</t>
  </si>
  <si>
    <t xml:space="preserve">dont développement </t>
  </si>
  <si>
    <t>dont gros entretien</t>
  </si>
  <si>
    <t>MATERIEL ROULANT - Besoins gestionnaire</t>
  </si>
  <si>
    <t>dont acquisition</t>
  </si>
  <si>
    <t>dont rénovation</t>
  </si>
  <si>
    <t>Evolution des besoins d'investissements des opérateurs et gestionnaires ferroviaires :</t>
  </si>
  <si>
    <t>Natude des investissements</t>
  </si>
  <si>
    <t>besoins d'investissement annuels (moy. 2023-2030)</t>
  </si>
  <si>
    <t>Besoins de SNCF Réseaux (gros entretien et développement), à € constants  : +14%/an</t>
  </si>
  <si>
    <t>GRANDES LIGNES - GROS ENTRETIEN</t>
  </si>
  <si>
    <t xml:space="preserve">GRANDES LIGNES - DEVELOPPEMENT </t>
  </si>
  <si>
    <t>+51%/an</t>
  </si>
  <si>
    <t xml:space="preserve">PETITES LIGNES - GROS ENTRETIEN ET DEVELOPPEMENT </t>
  </si>
  <si>
    <t>+7%/an</t>
  </si>
  <si>
    <t>FRET - GROS ENTRETIEN ET DEVELOPPEMENT</t>
  </si>
  <si>
    <t>+12%/an</t>
  </si>
  <si>
    <t xml:space="preserve">MATERIEL ROULANT (TER) </t>
  </si>
  <si>
    <t>Besoins de SNCF Voyageurs</t>
  </si>
  <si>
    <t xml:space="preserve">RENOUVELLEMENT ET VERDISSEMENT </t>
  </si>
  <si>
    <t>+0% (800M€ courants/an)</t>
  </si>
  <si>
    <t>Source : hypothèses issues des travaux du panorama des investissements climat des collectivités locales 2024</t>
  </si>
  <si>
    <t>MATERIEL ROULANT A ACQUERIR</t>
  </si>
  <si>
    <t>MATERIEL ROULANT A RENOVER</t>
  </si>
  <si>
    <r>
      <t>Ordres de grandeur nationaux</t>
    </r>
    <r>
      <rPr>
        <sz val="11"/>
        <color theme="4" tint="-0.249977111117893"/>
        <rFont val="Calibri"/>
        <family val="2"/>
        <scheme val="minor"/>
      </rPr>
      <t xml:space="preserve"> (peuvent être utilisés par la collectivité en l'absence de données propres) :NC</t>
    </r>
  </si>
  <si>
    <t>p. 85</t>
  </si>
  <si>
    <t xml:space="preserve">- pour les investissements délégués, la contribution de la collectivité par rapport au besoin d'investissement total ; </t>
  </si>
  <si>
    <t xml:space="preserve">- pour les investissements en propre, les coûts unitaires par rame ferroviaire à acquérir ou à renouveler. </t>
  </si>
  <si>
    <t>Régions</t>
  </si>
  <si>
    <t>Départements</t>
  </si>
  <si>
    <t>MATERIEL ROULANT (TER)</t>
  </si>
  <si>
    <t>Source : Hypothèses I4CE à partir des contributions historiques.</t>
  </si>
  <si>
    <t>Ordres de grandeur nationaux (peuvent être utilisés par la collectivité en l'absence de données propres) :NC</t>
  </si>
  <si>
    <t>p. 86</t>
  </si>
  <si>
    <t>INVESTISSEMENT CLIMAT = INFRASTUCTURES + MATERIEL ROULANT</t>
  </si>
  <si>
    <t xml:space="preserve">= Taux d’évolution des dépenses d’investissement par opérateur ou gestionnaire * contribution de la collectivité par opérateur ou gestionnaire + nombre de rames à acquérir * coût unitaire par rame à acquérir + nombre de rame à rénover * coût unitaire par rame à rénover </t>
  </si>
  <si>
    <t>INFRASTRUCTURES - SUBV. INVEST</t>
  </si>
  <si>
    <t>MATERIEL ROULANT - SUBV. INVEST</t>
  </si>
  <si>
    <t>MATERIEL ROULANT - INVEST</t>
  </si>
  <si>
    <t xml:space="preserve">TOTAL COLLECTIVITE </t>
  </si>
  <si>
    <t>p. 87</t>
  </si>
  <si>
    <t>Moyens humains pour l'élaboration et mise en oeuvre de la politique ferroviaire et routière :</t>
  </si>
  <si>
    <t>ingénierie climat et maitrise d'ouvrage</t>
  </si>
  <si>
    <r>
      <rPr>
        <b/>
        <i/>
        <sz val="11"/>
        <color theme="4" tint="-0.249977111117893"/>
        <rFont val="Calibri"/>
        <family val="2"/>
        <scheme val="minor"/>
      </rPr>
      <t>27 ETP</t>
    </r>
    <r>
      <rPr>
        <i/>
        <sz val="11"/>
        <color theme="4" tint="-0.249977111117893"/>
        <rFont val="Calibri"/>
        <family val="2"/>
        <scheme val="minor"/>
      </rPr>
      <t xml:space="preserve"> /39M € et 150M€ d'investissements moyens annuels respectivement dans les infrastructures ferroviaires et le matériel roulant</t>
    </r>
  </si>
  <si>
    <t>Source : Région Centre-Val de Loire</t>
  </si>
  <si>
    <t>non cités</t>
  </si>
  <si>
    <t>dans le  cahier atténuation</t>
  </si>
  <si>
    <t>p. 88</t>
  </si>
  <si>
    <t xml:space="preserve">Déterminer les coûts d'exploitation induits par la réalisation de l'action climat. </t>
  </si>
  <si>
    <t>Subvention d'exploitation au délégataire</t>
  </si>
  <si>
    <t>Contribution aux péages ferroviaires</t>
  </si>
  <si>
    <t>Evolution 2022-2031</t>
  </si>
  <si>
    <t>Poids en proportion de la contribution d'exploitation</t>
  </si>
  <si>
    <t>Contribution d'exploitation régionale 
(en k€2021)</t>
  </si>
  <si>
    <t>- 9% 
( -1,1%/an)</t>
  </si>
  <si>
    <t>Objectif de recettes du délégataire 
(en k€2021)</t>
  </si>
  <si>
    <t>+17 % 
(+ 1,7%/an)</t>
  </si>
  <si>
    <t>50% (2022) 
64% (2031)</t>
  </si>
  <si>
    <t>Source : Convention TER Centre Val-de Loire (2022-2031)</t>
  </si>
  <si>
    <t>le besoin d'investissement de Voies Navigables de France (VNF) sur le territoire de la collectivité</t>
  </si>
  <si>
    <t>la part de financement de la collectivité sur les besoins d'investissement de VNF</t>
  </si>
  <si>
    <t>p. 92</t>
  </si>
  <si>
    <t>L'estimation des investissements climat de cette fiche propose de considérer les subventions d'investissement de la collectivité relatives aux infrastructures fluviales (développement et gros entretien).</t>
  </si>
  <si>
    <t xml:space="preserve">Bien qu'ils ne soient pas développés dans la présente méthodologie,les investissements menés en propre dans le cadre d’une gestion en régie sont également à considérer. </t>
  </si>
  <si>
    <t xml:space="preserve">Il est proposé de comptabiliser y compris les dépenses favorables sous condition (développement et entretien des infrastructures contribuant au développement du transport fluvial) et défavorables (contribuant qu transport et stockage de combustibles fossiles) au climat.  </t>
  </si>
  <si>
    <t>p. 93</t>
  </si>
  <si>
    <t xml:space="preserve">Détailler les objectifs sur la diminution des émissions de GES et les parts modales pour le transport fuvial.  </t>
  </si>
  <si>
    <t xml:space="preserve">Le projet de SNBC 3 vise une hausse de 50% de la part modale du transport fluvial de marchandises à horizon 2030 par rapport à 2021. </t>
  </si>
  <si>
    <r>
      <t xml:space="preserve">L’ADEME a estimé que cela pourrait impliquer une hausse de 225 % du trafic Freycinet à horizon 2030 par rapport à 2019 (ADEME, </t>
    </r>
    <r>
      <rPr>
        <i/>
        <sz val="11"/>
        <color theme="4" tint="-0.249977111117893"/>
        <rFont val="Calibri"/>
        <family val="2"/>
        <scheme val="minor"/>
      </rPr>
      <t>Liaisons fluviales interbassins</t>
    </r>
    <r>
      <rPr>
        <sz val="11"/>
        <color theme="4" tint="-0.249977111117893"/>
        <rFont val="Calibri"/>
        <family val="2"/>
        <scheme val="minor"/>
      </rPr>
      <t>, 2022. Scénario "report modal")</t>
    </r>
  </si>
  <si>
    <t>p. 94</t>
  </si>
  <si>
    <t>Receuillir les besoins d’investissements de l’opérateur pour la période, à détailler pour le gros entretien et le développement des infrastructures fluviales.</t>
  </si>
  <si>
    <t>INFRASTRUCTURES - Besoins opérateur</t>
  </si>
  <si>
    <t>Evolution des besoins d'investissements des opérateurs fluviaux :</t>
  </si>
  <si>
    <t>PORTEUR DE PROJET</t>
  </si>
  <si>
    <t>évolution des besoins d'investissement annuels</t>
  </si>
  <si>
    <t>Nature des investissements</t>
  </si>
  <si>
    <t xml:space="preserve"> (base €2022)</t>
  </si>
  <si>
    <t>VOIES NAVIGABLES DE FRANCE (VNF)</t>
  </si>
  <si>
    <t>(moy. 2023-2030)</t>
  </si>
  <si>
    <t>GROS ENTRETIEN (MODERNISATION ET RÉGÉNÉRATION)</t>
  </si>
  <si>
    <t>+7,7% /an</t>
  </si>
  <si>
    <t xml:space="preserve">DEVELOPPEMENT </t>
  </si>
  <si>
    <t>+7,0 % /an</t>
  </si>
  <si>
    <t>SOCIÉTÉ CANAL SEINE NORD EUROPE (SCSNE)</t>
  </si>
  <si>
    <t>(moy. 2023-2028)</t>
  </si>
  <si>
    <t xml:space="preserve">+48,6 % /an </t>
  </si>
  <si>
    <t>p. 95</t>
  </si>
  <si>
    <t>Déterminer la contribution de la collectivité par rapport au besoins d'investissement de l'opérateur.</t>
  </si>
  <si>
    <t xml:space="preserve">Contribution des financeurs au développement du transport fluvial : </t>
  </si>
  <si>
    <r>
      <t>Porteur de projet :</t>
    </r>
    <r>
      <rPr>
        <sz val="11"/>
        <color theme="4" tint="-0.249977111117893"/>
        <rFont val="Calibri"/>
        <family val="2"/>
        <scheme val="minor"/>
      </rPr>
      <t xml:space="preserve"> nature des investissements</t>
    </r>
  </si>
  <si>
    <t>Part régions</t>
  </si>
  <si>
    <t>Part départements</t>
  </si>
  <si>
    <t>Part bloc communal</t>
  </si>
  <si>
    <r>
      <t xml:space="preserve">VNF : </t>
    </r>
    <r>
      <rPr>
        <sz val="11"/>
        <color theme="4" tint="-0.249977111117893"/>
        <rFont val="Calibri"/>
        <family val="2"/>
        <scheme val="minor"/>
      </rPr>
      <t>gros entretien et développement</t>
    </r>
  </si>
  <si>
    <r>
      <t xml:space="preserve">SCSNE : </t>
    </r>
    <r>
      <rPr>
        <sz val="11"/>
        <color theme="4" tint="-0.249977111117893"/>
        <rFont val="Calibri"/>
        <family val="2"/>
        <scheme val="minor"/>
      </rPr>
      <t>développpement</t>
    </r>
  </si>
  <si>
    <t xml:space="preserve">Source : Hypothèses I4CE à partir des contributions historiques (VNF) et prévues (SCSNE). </t>
  </si>
  <si>
    <t>INVESTISSEMENT CLIMAT = Taux d’évolution des dépenses d’investissement de l’opérateur * contribution de la collectivité à l’opérateur</t>
  </si>
  <si>
    <t xml:space="preserve">Projection du niveau de subvention en investissement par échelon de collectivité, pour le gros entretien et le développement. </t>
  </si>
  <si>
    <t>ECHELON</t>
  </si>
  <si>
    <t>RAPPORT ENTRE MOY. AN. 2024-2030 ET 2023</t>
  </si>
  <si>
    <t>REGIONS</t>
  </si>
  <si>
    <t>+30%</t>
  </si>
  <si>
    <t>DEPARTEMENTS</t>
  </si>
  <si>
    <t>+114%</t>
  </si>
  <si>
    <t>BLOC COMMUNAL</t>
  </si>
  <si>
    <t>+270%</t>
  </si>
  <si>
    <t xml:space="preserve">Source : Hypothèses I4CE à partir des investissements prévs par VNF et la SCSNE. </t>
  </si>
  <si>
    <t>p. 97</t>
  </si>
  <si>
    <t xml:space="preserve">Déterminer les moyens humains internes nécessaires pour réaliser l'action climat en équivalent temps plein (ETP). </t>
  </si>
  <si>
    <t xml:space="preserve">Moyens humains pour décarboner les infrastructures portuaires fluviales, le réseau fluvial et la connexion avec le réseau ferroviaire : </t>
  </si>
  <si>
    <t>ingénierie climat</t>
  </si>
  <si>
    <r>
      <rPr>
        <b/>
        <i/>
        <sz val="11"/>
        <color theme="4" tint="-0.249977111117893"/>
        <rFont val="Calibri"/>
        <family val="2"/>
        <scheme val="minor"/>
      </rPr>
      <t>3 ETP</t>
    </r>
    <r>
      <rPr>
        <i/>
        <sz val="11"/>
        <color theme="4" tint="-0.249977111117893"/>
        <rFont val="Calibri"/>
        <family val="2"/>
        <scheme val="minor"/>
      </rPr>
      <t xml:space="preserve"> /Région</t>
    </r>
  </si>
  <si>
    <t>Source : Région Grand-Est</t>
  </si>
  <si>
    <t>Déterminer les coûts d'entretien induits par la réalisation de l'action climat.</t>
  </si>
  <si>
    <t>le nombre de km d'infrastructure à développer (à financer par la collectivité)</t>
  </si>
  <si>
    <t>le coût par km d'infrastructure à développer (pour la collectivité)</t>
  </si>
  <si>
    <t>p. 101</t>
  </si>
  <si>
    <t>Les investissements climat à chiffrer comprennent le développement des aménagements cyclables.</t>
  </si>
  <si>
    <t>Les aménagements cyclables sont de plusieurs natures :</t>
  </si>
  <si>
    <r>
      <rPr>
        <b/>
        <sz val="11"/>
        <color theme="1"/>
        <rFont val="Calibri"/>
        <family val="2"/>
        <scheme val="minor"/>
      </rPr>
      <t>Bande cyclable</t>
    </r>
    <r>
      <rPr>
        <sz val="11"/>
        <color theme="1"/>
        <rFont val="Calibri"/>
        <family val="2"/>
        <scheme val="minor"/>
      </rPr>
      <t xml:space="preserve"> : voie réservée aux cycles sur une chaussée à plusieurs voies, séparée par un marquage au sol.</t>
    </r>
  </si>
  <si>
    <r>
      <rPr>
        <b/>
        <sz val="11"/>
        <color theme="1"/>
        <rFont val="Calibri"/>
        <family val="2"/>
        <scheme val="minor"/>
      </rPr>
      <t>Piste cyclable</t>
    </r>
    <r>
      <rPr>
        <sz val="11"/>
        <color theme="1"/>
        <rFont val="Calibri"/>
        <family val="2"/>
        <scheme val="minor"/>
      </rPr>
      <t xml:space="preserve"> : chaussée exclusivement réservée aux cycles.</t>
    </r>
  </si>
  <si>
    <r>
      <rPr>
        <b/>
        <sz val="11"/>
        <color theme="1"/>
        <rFont val="Calibri"/>
        <family val="2"/>
        <scheme val="minor"/>
      </rPr>
      <t>Véloroute</t>
    </r>
    <r>
      <rPr>
        <sz val="11"/>
        <color theme="1"/>
        <rFont val="Calibri"/>
        <family val="2"/>
        <scheme val="minor"/>
      </rPr>
      <t> : piste cyclable de moyenne ou longue distance, continue, adaptée à la circulation à vélo. Elle peut être réalisée :</t>
    </r>
  </si>
  <si>
    <t>o   En site partagé : le long d'une route existante (mais généralement séparée par un fossé, une haie, etc.)</t>
  </si>
  <si>
    <t>o   En site propre : indépendamment d'une route existante (voie verte)</t>
  </si>
  <si>
    <r>
      <rPr>
        <b/>
        <sz val="11"/>
        <color theme="1"/>
        <rFont val="Calibri"/>
        <family val="2"/>
        <scheme val="minor"/>
      </rPr>
      <t>Autres aménagements spécifiques</t>
    </r>
    <r>
      <rPr>
        <sz val="11"/>
        <color theme="1"/>
        <rFont val="Calibri"/>
        <family val="2"/>
        <scheme val="minor"/>
      </rPr>
      <t>, tels que les arceaux ou "box" antivol, les panneaux de signalisation verticale (à distinguer de la signalisation horizontale, qui désigne le marquage au sol), les feux de circulation, ou encore les ouvrages d’art (ponts, passerelles, rampes, tunnels…).</t>
    </r>
  </si>
  <si>
    <t>p. 102</t>
  </si>
  <si>
    <t xml:space="preserve">Exemple : progression de la part modale du vélo de 11 à 20% entre 2019 et 2030. </t>
  </si>
  <si>
    <t xml:space="preserve">La SNBC 2 (2020) visait un passage de 3% à 12% de part modale vélo en nombre de déplacements courte distance entre 2015 et 2030, soit une multiplication par 4. </t>
  </si>
  <si>
    <t>[LIEN] Ministère de l’écologie, « SNBC 2 », 2020</t>
  </si>
  <si>
    <t xml:space="preserve">Le projet de SNBC 3 vise une évolution du trafic voyageurs vélo dans l’hexagone passant de 5,5 Mds passagers-kilomètre en 2019 à 19 Mds en 2030, soit une hausse de 245%. </t>
  </si>
  <si>
    <t xml:space="preserve">Il est par ailleurs prévu une augmentation de la mobilité globale de 2,2% (au même rythme que la population) entre 2019 et 2030. </t>
  </si>
  <si>
    <t xml:space="preserve">Les objectifs de part modale vélo sont différents en fonction du type de territoire : </t>
  </si>
  <si>
    <t>D’après l’étude “impacts économique et potentiel de développement des usages du vélo en France en 2020”, pour atteindre une part modale de 9 % en 2030, les taux doivent être les suivants :</t>
  </si>
  <si>
    <t>[LIEN] VertigoLab; Indiggo; Direction Générale des entreprises; ADEME; DGITM; FFC. Impact économique et potentiel de développement des usages du vélo en France; 2020.</t>
  </si>
  <si>
    <t>• 20 % de part modale vélo à Paris et dans le centre des grandes villes ;</t>
  </si>
  <si>
    <t>• 10-15 % de part modale vélo dans le centre des agglomérations de 100 à 500 000 habitants ;</t>
  </si>
  <si>
    <t>• 3,5 - 6 % de part modale vélo dans les secteurs périphériques ;</t>
  </si>
  <si>
    <t>• 5 % de part modale dans les territoires de faible densité.</t>
  </si>
  <si>
    <t>p. 103</t>
  </si>
  <si>
    <t>Déterminer le nombre de km linéaires à développer par type d'aménagement cyclable</t>
  </si>
  <si>
    <t>(en km)</t>
  </si>
  <si>
    <t xml:space="preserve">Développement aménagement cyclable </t>
  </si>
  <si>
    <t>Bande cyclable</t>
  </si>
  <si>
    <t>Piste cyclable</t>
  </si>
  <si>
    <t>Véloroute</t>
  </si>
  <si>
    <t>Autres aménagements spécifiques</t>
  </si>
  <si>
    <t>La Stratégie de développement des mobilités propres annexée à la PPE 3 (en consultation) fixe les objectifs suivants :</t>
  </si>
  <si>
    <t>Cible 2030</t>
  </si>
  <si>
    <t xml:space="preserve">Linéaire cyclable (en km) </t>
  </si>
  <si>
    <t xml:space="preserve">Pour identifier la part d'aménagement cyclable en fonction du type de routes existantes et le km de voies vertes / véloroutes à développer : </t>
  </si>
  <si>
    <t xml:space="preserve">Le réseau routier est détaillé comme suit : </t>
  </si>
  <si>
    <t xml:space="preserve">-        « Réseau urbain principal », c’est-à-dire les le réseau principal (primaire, secondaire et tertiaire) des centre-ville et banlieues : grandes avenues principalement à 50 km/h et rues secondaires à 50 ou à 30km/h. </t>
  </si>
  <si>
    <t>-        « Réseau urbain diffus », c’est-à-dire la desserte fine des centre-ville et banlieues : rues simples, lotissements, généralement limités à 30km/h.</t>
  </si>
  <si>
    <t xml:space="preserve">-        « Grandes liaisons interurbaines », c’est-à-dire les principales liaisons entre villes, nationales et grandes départementales (vitesse 80-90 km/h). Les aménagements cyclables construits sur ces routes sont des « véloroutes en voies partagées ». Ces routes peuvent avoir été transférées par les Départements aux intercommunalités. </t>
  </si>
  <si>
    <t>-        « Routes à faible trafic », c’est-à-dire les petites routes à faible trafic en zone rurale ou isolée.</t>
  </si>
  <si>
    <t xml:space="preserve">Aménagements cyclables sur le réseau routier national </t>
  </si>
  <si>
    <t>(en % du réseau routier)</t>
  </si>
  <si>
    <t>(en % des aménagements cyclables existants)</t>
  </si>
  <si>
    <t>Pistes cyclables par type de segment routier</t>
  </si>
  <si>
    <t>sur le Réseau urbain principal</t>
  </si>
  <si>
    <t>sur le Réseau urbain diffus</t>
  </si>
  <si>
    <t>sur les Grandes liaisons interurbaines (véloroutes en voies partagées)</t>
  </si>
  <si>
    <t>sur les Routes à faible trafic </t>
  </si>
  <si>
    <t>En site propre : Voies vertes / véloroutes</t>
  </si>
  <si>
    <t>Les voies vertes sont principalement financées par les Départements. Cependant, les communes et intercommunalités peuvent également financer ces aménagements cyclables. I4CE retient une clé de répartition des financements à hauteur de 15% pour les EPCI et communes</t>
  </si>
  <si>
    <t>Hors réseau routier</t>
  </si>
  <si>
    <t>+ 5 à 6%</t>
  </si>
  <si>
    <t>Note de lecture du tableau : en 2035, 12 % du réseau urbain principal sera équipé en aménagements cyclables, ce qui représente une augmentation de 3,5 % par an des équipements cyclables existants sur le réseau urbain principal.</t>
  </si>
  <si>
    <t xml:space="preserve">COMMENT UTILISER CES DONNEES ? </t>
  </si>
  <si>
    <t xml:space="preserve">La collectivité connait le nombre de km de routes en réseau urbain principal (centre-ville). Sur ces routes, il est estimé qu'en 2035, 12% doivent être aménagés pour les vélos. </t>
  </si>
  <si>
    <t>Linéaire cyclable par habitant</t>
  </si>
  <si>
    <t>2,2 m /hab.</t>
  </si>
  <si>
    <t>p. 105</t>
  </si>
  <si>
    <t xml:space="preserve">Déterminer le coût en €/km par type d'aménagement cyclable, en prenant en compte si possible les aménagements spécifiques coûteux (aménagements de carrefour, passerelle, ...) </t>
  </si>
  <si>
    <t>Développement aménagement cyclable</t>
  </si>
  <si>
    <t>Les coûts unitaires 2026-2035 ne prennent pas en compte l'évolution des prix du secteur par année, car l'évolution de ce secteur est identifiée comme similaire à celle de l'inflation générale</t>
  </si>
  <si>
    <t>p. 106</t>
  </si>
  <si>
    <t>INVESTISSEMENT CLIMAT = aménagements cyclable à développer * coût /km par type d'aménagement</t>
  </si>
  <si>
    <t>TOTAL Développement aménagement cyclable</t>
  </si>
  <si>
    <t>p. 107</t>
  </si>
  <si>
    <t xml:space="preserve">4 ETP /100 000 hab. pour la sensibilisation et animation vélo ; </t>
  </si>
  <si>
    <t xml:space="preserve">les ETP nécessaires à l'élaboration de la politique vélo sont également à prendre en compte </t>
  </si>
  <si>
    <t>3 ETP /100 000 hab. ou 1,6 ETP /M€ investi</t>
  </si>
  <si>
    <t>Ce ratio dépend du nombre d'hab. et du type de collectivité. Il monte jusqu’à 4,3 ETP /M€ investi dans les communes de +10 000 hab. d’après Club des villes et territoires cyclables et marchables</t>
  </si>
  <si>
    <t>p. 108</t>
  </si>
  <si>
    <t xml:space="preserve">Coût unitaire d'entretien des aménagements cyclables (en €/km/an) </t>
  </si>
  <si>
    <t>Nombre de km total d'amnagements cyclables (en km)</t>
  </si>
  <si>
    <t xml:space="preserve">Coût d'entretien (en €) </t>
  </si>
  <si>
    <t>Coût d’entretien des aménagements cyclables, tous segments confondus</t>
  </si>
  <si>
    <t xml:space="preserve">1 315 €/km/an </t>
  </si>
  <si>
    <t>[LIEN] ADEME et Vélo &amp; Territoires, « Enquête Territoires 2019 - Vélo &amp; Territoires »</t>
  </si>
  <si>
    <t>Rennes métropole estime un coût d’entretien de 600 € /km /an pour "pour le fauchage et l'élagage ; hors curatif et entretien du support et frais de personnel pour les urgences</t>
  </si>
  <si>
    <t>a minima, le nombre de luminaires à convertir en LED (à financer par la collectivité)</t>
  </si>
  <si>
    <t>a minima, le coût unitaire par luminaire à convertir en LED (pour la collectivité)</t>
  </si>
  <si>
    <t>p. 113</t>
  </si>
  <si>
    <t xml:space="preserve">Les investissements climat à chiffrer se basent sur le remplacement d'un luminaire par un luminaire LED, et lorsque cela est pertinent, la mise en place du pilotage de l'éclairage public. </t>
  </si>
  <si>
    <t xml:space="preserve">Un lampadaire est composé : </t>
  </si>
  <si>
    <t>·         d'une source (lampe ou ampoule, ou plateau LED) ;</t>
  </si>
  <si>
    <t xml:space="preserve">·         d'un luminaire (ou point lumineux), qui est soit une lanterne, soit un projecteur ;  </t>
  </si>
  <si>
    <t>·         d'un support, qui peut être un mât, également appelé « candélabre », ou une console ou fixation sur façade ou ouvrage. Il peut y avoir plusieurs lanternes sur un même support.</t>
  </si>
  <si>
    <t>Le renouvellement LED peut être réalisé de différentes manières :</t>
  </si>
  <si>
    <t>·         via le remplacement de l’ampoule uniquement (appelé « relamping » LED);</t>
  </si>
  <si>
    <t>·         via le «  retrofit », c’est-à-dire le remplacement par un bloc LED étanche, tout en conservant la carcasse de la lanterne ;</t>
  </si>
  <si>
    <t xml:space="preserve">·         via le remplacement du luminaire entier par un luminaire LED correctement dimensionné ; </t>
  </si>
  <si>
    <t>·         Via le remplacement de l’intégralité du lampadaire.</t>
  </si>
  <si>
    <t>p. 114</t>
  </si>
  <si>
    <t xml:space="preserve">Détailler les objectifs sur la diminution des consommations énergétiques. </t>
  </si>
  <si>
    <t>Exemple : diminution de 74% des consommations d'énergie d'ici 2040</t>
  </si>
  <si>
    <t xml:space="preserve">La SNBC ne mentionne pas spécifiquement d'objectif lié à l’éclairage public. </t>
  </si>
  <si>
    <t>La FNCCR (fédération nationale des collectivités dévolue au services publics locaux en réseau) propose l’objectif de -64% de consommation d’énergie de l’éclairage public à 2035-2040 par rapport à 2019</t>
  </si>
  <si>
    <t>[LIEN] FNCCR, « LA FNCCR PLAIDE POUR UN SOUTIEN « LA RENOVATION DE L’ECLAIRAGE PUBLIC » - dossier plan de relance ».</t>
  </si>
  <si>
    <t>p. 115</t>
  </si>
  <si>
    <t>Déterminer le nombre de luminaires à convertir en LED et les investissements induits (remplacement de mât) et les investissements complémentaires pour améliorer le pilotage de l'éclaire public.</t>
  </si>
  <si>
    <t>Nombre de luminaires à convertir en LED</t>
  </si>
  <si>
    <t>Nombre de mât à remplacer (si nécessaire)</t>
  </si>
  <si>
    <t>Investissements complémentaires</t>
  </si>
  <si>
    <t>Nombre de points lumineux à équiper en télégestion</t>
  </si>
  <si>
    <t>Nombre d'armoires à connecter pour mieux piloter</t>
  </si>
  <si>
    <t>Nombre d'armoires à remplacer (si nécessaire)</t>
  </si>
  <si>
    <t>Nombre de centrales de télégestion à installer</t>
  </si>
  <si>
    <t>Pour mesurer l'atteinte de ses objectifs climat, La collectivité doit prendre en compte l’extension de son parc.</t>
  </si>
  <si>
    <t>Nombre de nouveaux luminaires à installer (hors renouvellement)</t>
  </si>
  <si>
    <t xml:space="preserve">• Concernant la taille du parc : </t>
  </si>
  <si>
    <t>Rythme d’augmentation annuel de la taille du parc national</t>
  </si>
  <si>
    <t>1% /an</t>
  </si>
  <si>
    <t>• Concernant le nombre de luminaires à remplacer :</t>
  </si>
  <si>
    <t>Cible 2033</t>
  </si>
  <si>
    <t>Rythme de renouvellement</t>
  </si>
  <si>
    <t>Nombre de points lumineux à remplacer</t>
  </si>
  <si>
    <t>70% du parc de 2024 sont remplacés</t>
  </si>
  <si>
    <t>7%/an</t>
  </si>
  <si>
    <t xml:space="preserve">Le renouvellement du parc en 2023 au niveau national était autour de 3%. </t>
  </si>
  <si>
    <t>Nombre de mâts à remplacer du fait du passage en LED</t>
  </si>
  <si>
    <t>5 à 10% du nombre de points lumineux à remplacer</t>
  </si>
  <si>
    <t>[LIEN] Inspection Générale des Finances (IGF). « Les dépenses d’investissement des collectivités au défi de la transition écologique », 17 avril 2024.</t>
  </si>
  <si>
    <t xml:space="preserve">• Concernant les investissements complémentaires : </t>
  </si>
  <si>
    <t>10% des points lumineux LED du parc.</t>
  </si>
  <si>
    <t xml:space="preserve">Nombres d'armoires à connecter </t>
  </si>
  <si>
    <t>avec des horloges connectées</t>
  </si>
  <si>
    <t>100% des armoires du parc lumineux</t>
  </si>
  <si>
    <t xml:space="preserve">avec de la télégestion </t>
  </si>
  <si>
    <t>A déterminer</t>
  </si>
  <si>
    <t>Nombre d'armoires à remplacer</t>
  </si>
  <si>
    <t>(Si nécessaire) installation d'une centrale pour la télégestion</t>
  </si>
  <si>
    <t>p. 117</t>
  </si>
  <si>
    <t xml:space="preserve">Déterminer le coût en €/type d'installation </t>
  </si>
  <si>
    <t>(en € /unité)</t>
  </si>
  <si>
    <t>Coût de remplacement d'un luminaire en LED</t>
  </si>
  <si>
    <t>Coût de remplacement d'un mât</t>
  </si>
  <si>
    <t>Coût des investissements complémentaires :</t>
  </si>
  <si>
    <t>Installation d'une horloge connectée à l'armoire</t>
  </si>
  <si>
    <t xml:space="preserve">Les coûts unitaires 2026-2035 ne prennent pas en compte l'évolution annuelle des prix du secteur (due à des évolutions technologiques ou économiques). </t>
  </si>
  <si>
    <t>p. 119</t>
  </si>
  <si>
    <t>INVESTISSEMENT CLIMAT = nombre de luminaire à remplacer * coût unitaire + investissements induits (mâts) + investissements complémentaires</t>
  </si>
  <si>
    <t>investissements induits = nombre de mât à remplacer * coût unitaire</t>
  </si>
  <si>
    <t>investissements complémentaires = nombre de point lumineux à équiper en télégestion * coût /point + nombre d'armoire à équiper * coût/armoire + nombre de centrale à installer * coût /centrale</t>
  </si>
  <si>
    <t>Coût de remplacement des luminaires en LED</t>
  </si>
  <si>
    <t>Coût de remplacement des mâts nécessaires</t>
  </si>
  <si>
    <t>Installation de la télégestion aux points lumineux</t>
  </si>
  <si>
    <t>Installation d'une horloge connectée aux armoires nécessaires</t>
  </si>
  <si>
    <t>Remplacement des armoires nécessaires</t>
  </si>
  <si>
    <t>Installation d'une centrale pour la télégestion (si nécessaire)</t>
  </si>
  <si>
    <t xml:space="preserve">Total des investissements modernisation de l'éclairage public </t>
  </si>
  <si>
    <t>p. 120</t>
  </si>
  <si>
    <r>
      <t xml:space="preserve">Ordres de grandeur issus d'échanges avec les collectivités et des études existantes </t>
    </r>
    <r>
      <rPr>
        <sz val="11"/>
        <color theme="4" tint="-0.249977111117893"/>
        <rFont val="Calibri"/>
        <family val="2"/>
        <scheme val="minor"/>
      </rPr>
      <t>(peuvent être utilisés par la collectivité en l'absence de données propres) :</t>
    </r>
  </si>
  <si>
    <t>Moyens constants</t>
  </si>
  <si>
    <t>si la collectivité possède déjà des ressources dédiées à l'éclairage public</t>
  </si>
  <si>
    <t>Jusqu'à 2 ETP pour effectuer le suivi des marchés</t>
  </si>
  <si>
    <t>En période d’installation / travaux :  1 ETP pour 7 000 points lumineux OU 7 à 10 % du coût des travaux</t>
  </si>
  <si>
    <t>I4CE, 2023, Collectivités : les besoins d’investissements et d’ingénierie pour la neutralité carbone</t>
  </si>
  <si>
    <t>&amp;</t>
  </si>
  <si>
    <t>Collectivités pilotes ( Plaine Commune, Rennes Métropole).</t>
  </si>
  <si>
    <t>p. 121</t>
  </si>
  <si>
    <t xml:space="preserve">Coût d'entretien induit par la modernisation du parc </t>
  </si>
  <si>
    <t>Il n’a pas été identifié de coût d’entretien spécifique lié à la modernisation du parc ; le renouvellement LED peut induire une baisse de la charge de travail (moins de changement d'ampoules).</t>
  </si>
  <si>
    <t xml:space="preserve">Déterminer les économies d'énergie induites par la réalisation de l'action climat et les actions de sobriété </t>
  </si>
  <si>
    <t>Economies d'énergie</t>
  </si>
  <si>
    <t>Selon la FNCCR, les gains énergétiques et économiques générés en remplaçant les luminaires existant par des solutions LED peuvent atteindre un facteur 3.</t>
  </si>
  <si>
    <t>ACTIONS CLIMAT "VOLONTAIRES"</t>
  </si>
  <si>
    <t xml:space="preserve">Elles représentent les investissements climat généralement portés en maitrise d’ouvrage mixte privée/publique ou privée uniquement. </t>
  </si>
  <si>
    <t>c’est-à-dire qu’ils ne représentent pas des investissements relevant soit de leur patrimoine, soit de leurs compétences directes.</t>
  </si>
  <si>
    <t>Ce sont généralement des subventions / aides à l'investissement pour d'autres acteurs (ménage, entreprises…) ne découlant pas de compétence obligatoire.</t>
  </si>
  <si>
    <t>le nombre de m² ou le nombre de logements à rénover (par les bailleurs sociaux)</t>
  </si>
  <si>
    <t>le coût unitaire d'aides par m²  ou par logement à rénover (pour la collectivité)</t>
  </si>
  <si>
    <t>p. 131</t>
  </si>
  <si>
    <r>
      <rPr>
        <sz val="11"/>
        <color theme="1"/>
        <rFont val="Calibri"/>
        <family val="2"/>
        <scheme val="minor"/>
      </rPr>
      <t xml:space="preserve">Les </t>
    </r>
    <r>
      <rPr>
        <b/>
        <sz val="11"/>
        <color theme="1"/>
        <rFont val="Calibri"/>
        <family val="2"/>
        <scheme val="minor"/>
      </rPr>
      <t xml:space="preserve">passoires énergétiques </t>
    </r>
    <r>
      <rPr>
        <sz val="11"/>
        <color theme="1"/>
        <rFont val="Calibri"/>
        <family val="2"/>
        <scheme val="minor"/>
      </rPr>
      <t>sont définies comme les logements dont le DPE est de G ; à partir de 2028, les F sont inclus ; à partir de 2034, les E sont inclus (d'après l’article 160 de la loi n° 2021-1104 du 22 août 2021)</t>
    </r>
    <r>
      <rPr>
        <sz val="11"/>
        <color theme="1"/>
        <rFont val="Calibri"/>
        <family val="2"/>
        <scheme val="minor"/>
      </rPr>
      <t>.</t>
    </r>
  </si>
  <si>
    <t xml:space="preserve">Le projet de SNBC 3 vise une réduction de 51% des émissions du secteur du logement à horizon 2030 par rapport à 2021. </t>
  </si>
  <si>
    <t xml:space="preserve">Déterminer le nombre de m² à rénover énergétiquement par année permettant d'atteindre les objectifs climat ci-dessus. </t>
  </si>
  <si>
    <t>Exemple : rénover 100% des logements sociaux dont le DPE est de E, F ou G en suivant le rythme de la loi.</t>
  </si>
  <si>
    <t>Nb de m² rénovés énergétiquement (ou nb de logements)</t>
  </si>
  <si>
    <t xml:space="preserve">Au niveau national, le nombre de logements sociaux identifiés comme des passoires est estimé à : </t>
  </si>
  <si>
    <t xml:space="preserve">PROPORTION DE LOGEMENTS PAR ÉTIQUETTE </t>
  </si>
  <si>
    <t>EN % DE LOGEMENTS SOCIAUX (2024)</t>
  </si>
  <si>
    <t>&gt; LOGEMENTS G</t>
  </si>
  <si>
    <t>&gt; LOGEMENTS F</t>
  </si>
  <si>
    <t>&gt; LOGEMENTS E</t>
  </si>
  <si>
    <t>[LIEN] SDES, « Le parc de logements par classe de performance énergétique au 1er janvier 2024 »</t>
  </si>
  <si>
    <t xml:space="preserve">La trajectoire de rénovation pour les logements sociaux demande de réaliser les travaux énergétiques suivants : </t>
  </si>
  <si>
    <t xml:space="preserve">• Rénover 100% des passoires d'ici 2028 pour atteindre au minimum l'étiquette C. </t>
  </si>
  <si>
    <t>• Passer tous les logements E chauffés aux fossiles en B entre 2027-2030</t>
  </si>
  <si>
    <t>• Changer les vecteurs d’énergie des C et D à partir de 2026 ;</t>
  </si>
  <si>
    <t>• Rénover le reste pour que l’ensemble du parc soit ≥ B en 2050, post 2030.</t>
  </si>
  <si>
    <t>[LIEN] Secrétariat Général à la Planification Écologique (SGPE), « La planification écologique dans les bâtiments »</t>
  </si>
  <si>
    <t>p. 132</t>
  </si>
  <si>
    <t>Déterminer les aides financières de la collectivité dédiées à la rénovation énergétique à destination des bailleurs sociaux (€/m² ou €/logement) pour réaliser les objectifs climat</t>
  </si>
  <si>
    <t>(en €/m²) (ou en €/logement)</t>
  </si>
  <si>
    <t xml:space="preserve">Aide "tous travaux" (énergétiques et non énergétiques) </t>
  </si>
  <si>
    <t>dont Aide pour les travaux énergétiques et de confort d'été</t>
  </si>
  <si>
    <t xml:space="preserve">A noter : ces coûts représentent les coûts des travaux énergétiques et non énergétiques à porter par le bailleur social. Afin de déterminer l'aide de la collectivité au bailleur, il s'agit de déterminer un taux d'aide. </t>
  </si>
  <si>
    <t xml:space="preserve">Historiquement, les collectivités locales au niveau communal contribuent en moyenne à 4% du financement du coût total par logement. </t>
  </si>
  <si>
    <t xml:space="preserve">Les besoins à venir pour la rénovation énergétique des logements sociaux étant importants, I4CE projette un doublement de ce taux de subvention sur la période 2024-2030. </t>
  </si>
  <si>
    <t>En effet, toutes collectivités confondues (blocs communal, départemental et régional), le taux de subvention passe de 7% en 2022 à 14% en moyenne sur la période 2024-2030.</t>
  </si>
  <si>
    <t>p. 134</t>
  </si>
  <si>
    <t>INVESTISSEMENT CLIMAT = (nb de m² à rénover * taux de subvention) + (coûts indirects * taux de subvention)</t>
  </si>
  <si>
    <t>Montant des aides "tous travaux"</t>
  </si>
  <si>
    <t>dont montant des aides pour les travaux énergétiques</t>
  </si>
  <si>
    <t>Montant des aides éventuelles pour les coûts indirects* (études, foncier, ...)</t>
  </si>
  <si>
    <r>
      <t xml:space="preserve">Coûts complets des aides
</t>
    </r>
    <r>
      <rPr>
        <sz val="11"/>
        <color theme="1"/>
        <rFont val="Calibri"/>
        <family val="2"/>
        <scheme val="minor"/>
      </rPr>
      <t>= montant des aides pour les travaux + montant des aides pour les coûts indirects</t>
    </r>
  </si>
  <si>
    <t>*Pour estimer les coûts indirects, les collectivités pilotes font remonter un coefficient de 0,5 à 0,7 entre les coûts indirects H.T. et les coûts travaux H.T.</t>
  </si>
  <si>
    <t>Non traité</t>
  </si>
  <si>
    <t>le nombre de m² ou le nombre de logements à rénover (par les ménages)</t>
  </si>
  <si>
    <t xml:space="preserve">le coût unitaire d'aides par m²  ou par logement à rénover (pour la collectivité), par décile de niveau de vie des ménages </t>
  </si>
  <si>
    <t>p. 137</t>
  </si>
  <si>
    <t>p. 138</t>
  </si>
  <si>
    <t>Exemple : rénover 100% des logements privés dont le DPE est de E, F ou G en suivant le rythme de la loi.</t>
  </si>
  <si>
    <t xml:space="preserve">Au niveau national, l'objectif poursuivi est de réduire de 60% le nombre de passoires dans les logements privés d'ici 2030 par rapport à 2019. </t>
  </si>
  <si>
    <t xml:space="preserve">Au niveau national, le nombre de résidences principales privées identifiées comme des passoires est estimé à : </t>
  </si>
  <si>
    <t xml:space="preserve">PROPORTION DE LOGEMENTS PASSOIRES </t>
  </si>
  <si>
    <t>En % du parc de résidences principales</t>
  </si>
  <si>
    <t>RESIDENCES PRINCIPALES</t>
  </si>
  <si>
    <t>Maisons</t>
  </si>
  <si>
    <t>Copropriétés</t>
  </si>
  <si>
    <t xml:space="preserve">[LIEN] Secrétariat Général à la Planification Écologique (SGPE), « La planification écologique dans les bâtiments » (p. 10) </t>
  </si>
  <si>
    <t xml:space="preserve">La trajectoire de rénovation pour les logements privés demande de réaliser les travaux énergétiques suivants : </t>
  </si>
  <si>
    <t xml:space="preserve">• Rénover de manière performante en priorisant les passoires énergétiques, </t>
  </si>
  <si>
    <t>• Suppression de 75 % des chaudières fioul d’ici 2030,</t>
  </si>
  <si>
    <t>• Suppression d’environ 20 % des chaudières gaz remplacées par des pompes à chaleur,</t>
  </si>
  <si>
    <t xml:space="preserve">• Mettre en place un accompagnement pour accompagner la rénovation et les actions de sobriété. </t>
  </si>
  <si>
    <t xml:space="preserve">[LIEN] Secrétariat Général à la Planification Écologique (SGPE), « La planification écologique dans les bâtiments » (p. 14) </t>
  </si>
  <si>
    <t>p. 139</t>
  </si>
  <si>
    <t>Déterminer les aides financières de la collectivité dédiées à la rénovation énergétique par décile de niveau de vie des ménages propriétaires (€/m² ou €/logement) pour réaliser les objectifs climat</t>
  </si>
  <si>
    <t>PAR DECILE DE NIVEAU DE VIE</t>
  </si>
  <si>
    <t>Aide tous travaux (énergétiques et non énergétiques)</t>
  </si>
  <si>
    <r>
      <t xml:space="preserve">La répartition par </t>
    </r>
    <r>
      <rPr>
        <b/>
        <sz val="11"/>
        <color theme="4" tint="-0.249977111117893"/>
        <rFont val="Calibri"/>
        <family val="2"/>
        <scheme val="minor"/>
      </rPr>
      <t>décile de niveau de vie</t>
    </r>
    <r>
      <rPr>
        <sz val="11"/>
        <color theme="4" tint="-0.249977111117893"/>
        <rFont val="Calibri"/>
        <family val="2"/>
        <scheme val="minor"/>
      </rPr>
      <t xml:space="preserve"> prend en compte la composition du ménage, ainsi il correspond au revenu disponible divisé par le nombre d’unités de consommations dans le ménage.</t>
    </r>
  </si>
  <si>
    <t xml:space="preserve">A noter : ces coûts représentent les coûts des travaux énergétiques et non énergétiques à porter par le ménage propriétaire. </t>
  </si>
  <si>
    <t xml:space="preserve">Afin de déterminer l'aide de la collectivité au ménage propriétaire, la collectivité peut calculer par décile de niveau de vie : </t>
  </si>
  <si>
    <t xml:space="preserve">&gt; le reste à charge d'un ménage pour rénover son logement en incluant des travaux énergétiques, </t>
  </si>
  <si>
    <t>&gt; la capacité d'endettement d'un ménage (en prenant en compte les économies d’énergies générées par l’investissement décarboné)</t>
  </si>
  <si>
    <t>[LIEN] pour plus de détails : lire l’Observatoire des conditions d’accès à la transition écologique pour les ménages - Édition 2025, I4CE</t>
  </si>
  <si>
    <t xml:space="preserve">A noter : Le SGPE vise de mettre fin aux aides publiques pour les nouvelles chaudières fioul ou 100% gaz (p. 28 et 29) </t>
  </si>
  <si>
    <t>p. 140</t>
  </si>
  <si>
    <t>INVESTISSEMENT CLIMAT = (nb de m² à rénover * aide financière/m²)</t>
  </si>
  <si>
    <t>Montant des aides tous travaux</t>
  </si>
  <si>
    <t>le nombre de places ou de m² d''établissement à rénover</t>
  </si>
  <si>
    <t>le coût unitaire d'aides par place ou par m² d'établissement à rénover (pour la collectivité)</t>
  </si>
  <si>
    <t>p. 143</t>
  </si>
  <si>
    <t>Les ESMS regroupent les établissements pour :</t>
  </si>
  <si>
    <t>&gt; Les personnes âgées (PA) (par exemple, les EPHAD publics),</t>
  </si>
  <si>
    <t>&gt; Les personnes en situation de handicap (PH) (par exemple, les foyers d’hébergement, foyers de vie et les foyers d’accueil</t>
  </si>
  <si>
    <t>médicalisés),</t>
  </si>
  <si>
    <t>&gt; Les mineurs confiés au titre de l’aide sociale à l’enfance (ASE) (par exemple, les foyers de l’enfance).</t>
  </si>
  <si>
    <t>p. 145</t>
  </si>
  <si>
    <t>Détailler les objectifs sur la diminution des émissions de GES  (en tCO2eq) et de réduction des consommations énergétiques du secteur du bâtiment sur le territoire.</t>
  </si>
  <si>
    <t xml:space="preserve">Le projet de SNBC 3 vise une réduction de 57% des émissions du secteur du bâtiment tetiaire à horizon 2030 par rapport à 2021. </t>
  </si>
  <si>
    <t>p. 146</t>
  </si>
  <si>
    <t xml:space="preserve">Déterminer le nombre de places ou de m² à rénover énergétiquement par année permettant d'atteindre les objectifs climat ci-dessus. </t>
  </si>
  <si>
    <t>Nb de places rénovées énergétiquement (ou nb de m²)</t>
  </si>
  <si>
    <t>N.C.</t>
  </si>
  <si>
    <t>Déterminer les aides financières de la collectivité dédiées à la rénovation énergétique à destination des ESMS €/place ou €/m²) pour réaliser les objectifs climat.</t>
  </si>
  <si>
    <t>(en €/m²) (ou en €/place)</t>
  </si>
  <si>
    <t xml:space="preserve">Aide tous travaux (énergétiques et non énergétiques) </t>
  </si>
  <si>
    <t xml:space="preserve">A noter : ces coûts représentent les coûts des travaux énergétiques et non énergétiques à porter par l'ESMS. Afin de déterminer l'aide de la collectivité à l'ESMS, il s'agit de déterminer un taux d'aide. </t>
  </si>
  <si>
    <t>p. 148</t>
  </si>
  <si>
    <t>INVESTISSEMENT CLIMAT = subventions aux ESMS pour la rénovation énergétique performante</t>
  </si>
  <si>
    <t>= nombre de places (ou m²) * aide financière unitaire « tous travaux » pour la rénovation énergétique performante</t>
  </si>
  <si>
    <t>*Pour estimer les coûts indirects, les collectivités pilotes font remonter un coefficient de 0,5 à 0,7 entre les coûts indirects H.T. et les coûts travaux H.T. sur leur propre patrimoine.</t>
  </si>
  <si>
    <t>A noter : Les aides à la rénovation énergétiques peuvent aussi être distribuées en fonctionnement selon le modèle de financement des ESMS.</t>
  </si>
  <si>
    <t>p. 149</t>
  </si>
  <si>
    <t>1 ETP /Département, pour environ 8 500m² à rénover et 8M€ de dépenses d'investissement pour la rénovation énergétique/an</t>
  </si>
  <si>
    <t>dans les ESMS</t>
  </si>
  <si>
    <t>dasn les ESMS</t>
  </si>
  <si>
    <t>Source : Département de Savoie</t>
  </si>
  <si>
    <t>&gt; Coût d'entretien et d'exploitation</t>
  </si>
  <si>
    <t>Le cas échéant, déterminer la variation de subvention de fonctionnement aux ESMS résultant des coûts d'entretien induits par la réalisation de l'action climat.</t>
  </si>
  <si>
    <t>Coûts d'entretien annuel (à intégrer à la subv. de fonctionnement versée)</t>
  </si>
  <si>
    <t>Il n’a pas été identifié de coût d’entretien spécifique lié à la rénovation énergétique.</t>
  </si>
  <si>
    <t>Le cas échéant, déterminer la variation de subvention de fonctionnement aux ESMS résultant des économies d'énergies induites par la réalisation de l'action climat.</t>
  </si>
  <si>
    <t>Economies d'énergie annuelles (à retraiter de la subv. de fonctionnement versée)</t>
  </si>
  <si>
    <t>INSTALLATION DES BORNES DE RECHARGE SUR VOIRIE PUBLIQUE (IRVE)</t>
  </si>
  <si>
    <t>le nombre d'infrastructures de recharge de véhicules à installer (à financer par la collectivité)</t>
  </si>
  <si>
    <t>le coût unitaire par IRV (pour la collectivité)</t>
  </si>
  <si>
    <t xml:space="preserve">le taux de subvention (pour la collectivité) des projets portés par le privé </t>
  </si>
  <si>
    <t>p. 155</t>
  </si>
  <si>
    <t>Les investissements climat à chiffrer comprennent le développement des infrastructures de recharge des véhicules (IRV).</t>
  </si>
  <si>
    <r>
      <t xml:space="preserve">Le </t>
    </r>
    <r>
      <rPr>
        <b/>
        <sz val="11"/>
        <color theme="1"/>
        <rFont val="Calibri"/>
        <family val="2"/>
        <scheme val="minor"/>
      </rPr>
      <t>type des IRV</t>
    </r>
    <r>
      <rPr>
        <sz val="11"/>
        <color theme="1"/>
        <rFont val="Calibri"/>
        <family val="2"/>
        <scheme val="minor"/>
      </rPr>
      <t xml:space="preserve"> dépend de la motorisation des véhicules à recharger : pour les véhicules électriques (IRVE), au gaz naturel (IRVG) ou à hydrogène (IRVH).</t>
    </r>
  </si>
  <si>
    <r>
      <t xml:space="preserve">La </t>
    </r>
    <r>
      <rPr>
        <b/>
        <sz val="11"/>
        <color theme="1"/>
        <rFont val="Calibri"/>
        <family val="2"/>
        <scheme val="minor"/>
      </rPr>
      <t>localisation</t>
    </r>
    <r>
      <rPr>
        <sz val="11"/>
        <color theme="1"/>
        <rFont val="Calibri"/>
        <family val="2"/>
        <scheme val="minor"/>
      </rPr>
      <t xml:space="preserve"> des IRV peuvent être sur la voirie publique (ouvertes au public), sur le patrimoine de la collectivité pour recharger ses véhicules de service et les transports collectifs publics. </t>
    </r>
  </si>
  <si>
    <r>
      <t xml:space="preserve">Les IRV comprennent des stations, composées de plusieurs </t>
    </r>
    <r>
      <rPr>
        <b/>
        <sz val="11"/>
        <rFont val="Calibri"/>
        <family val="2"/>
        <scheme val="minor"/>
      </rPr>
      <t>bornes</t>
    </r>
    <r>
      <rPr>
        <sz val="11"/>
        <rFont val="Calibri"/>
        <family val="2"/>
        <scheme val="minor"/>
      </rPr>
      <t xml:space="preserve">, qui peuvent être, selon leur </t>
    </r>
    <r>
      <rPr>
        <b/>
        <sz val="11"/>
        <rFont val="Calibri"/>
        <family val="2"/>
        <scheme val="minor"/>
      </rPr>
      <t>puissance maximale délivrée (et alors qualifiées de , à recharge "classique" ou "rapide".</t>
    </r>
  </si>
  <si>
    <t>Chaque borne peut abriter un ou plusieurs points de recharge (PDC) (pour les IRVE, IRVH) ou points de ravitaillement (IRVG).</t>
  </si>
  <si>
    <t>p. 156</t>
  </si>
  <si>
    <t xml:space="preserve">Détailler les objectifs sur la diminution des émissions de GES et la baisse de consommation énergétique du transport routier sur son territoire. </t>
  </si>
  <si>
    <t xml:space="preserve">Exemple : réduction de la consommation énergétique du secteur routier de 18% en 2030 par rapport à 2017. </t>
  </si>
  <si>
    <t>En détails :</t>
  </si>
  <si>
    <t>p. 157</t>
  </si>
  <si>
    <r>
      <t xml:space="preserve">Déterminer le nombre d'IRV à </t>
    </r>
    <r>
      <rPr>
        <b/>
        <sz val="11"/>
        <rFont val="Calibri"/>
        <family val="2"/>
        <scheme val="minor"/>
      </rPr>
      <t>financer</t>
    </r>
    <r>
      <rPr>
        <sz val="11"/>
        <color theme="1"/>
        <rFont val="Calibri"/>
        <family val="2"/>
        <scheme val="minor"/>
      </rPr>
      <t xml:space="preserve"> sur son territoire en fonction du verdissement du parc de véhicules sur son territoire, de la localisation, du type d'IRV, du type d'installation (création ou renouvellement), la puissance de charge, la part de financement de la collectivité (en fonction du mode de portage).</t>
    </r>
  </si>
  <si>
    <t xml:space="preserve">Exemple : installer 500 PDC électriques pour couvrir 3,8% des besoins de charge des véhicules circulants. </t>
  </si>
  <si>
    <t>(Nombre de PDC ou de stations)</t>
  </si>
  <si>
    <t>Sur son patrimoine</t>
  </si>
  <si>
    <t>IRVE</t>
  </si>
  <si>
    <t>Création</t>
  </si>
  <si>
    <t>PDC 3,7 kW - VP</t>
  </si>
  <si>
    <t xml:space="preserve">PDC 7,4 kW - VP </t>
  </si>
  <si>
    <t>PDC 5,6 kW - VUL</t>
  </si>
  <si>
    <t>PDC 55,6 kW - PL</t>
  </si>
  <si>
    <t>PDC 28,5 kW - bus/car</t>
  </si>
  <si>
    <t>Renouvellement</t>
  </si>
  <si>
    <t>IRVG</t>
  </si>
  <si>
    <t>station pour véhicules légers (VP, VUL)</t>
  </si>
  <si>
    <t>station pour véhicules lourds (PL, bus/car)</t>
  </si>
  <si>
    <t>IRVH</t>
  </si>
  <si>
    <t>Sur voirie publique</t>
  </si>
  <si>
    <t>PDC 22kW - VP</t>
  </si>
  <si>
    <t>PDC 250 kW - VP</t>
  </si>
  <si>
    <t xml:space="preserve">• Concernant le modèle de portage : </t>
  </si>
  <si>
    <t xml:space="preserve">Au niveau national, les IRVE sur voirie publique (ouvertes au public) ont été financées par : </t>
  </si>
  <si>
    <t>Collectivités (investisseur direct)</t>
  </si>
  <si>
    <t>Syndicats d'énergie</t>
  </si>
  <si>
    <t>Opérateur privé</t>
  </si>
  <si>
    <t xml:space="preserve">• Concernant le nombre d'IRV à installer : </t>
  </si>
  <si>
    <t xml:space="preserve">Pour déterminer le nombre de PDC ou stations à installer au niveau national, I4CE propose la méthode et les Ordres de grandeurs suivants : </t>
  </si>
  <si>
    <t>Etapes</t>
  </si>
  <si>
    <t xml:space="preserve">Résultat à déterminer </t>
  </si>
  <si>
    <t>Sur patrimoine, pour les véhicules de service</t>
  </si>
  <si>
    <t>Sur patrimoine, pour les transports collectifs</t>
  </si>
  <si>
    <t xml:space="preserve">Sur la voirie publique </t>
  </si>
  <si>
    <t xml:space="preserve">Nombre de véhicules à recharger par type de véhicules (VP, VUL, PL) </t>
  </si>
  <si>
    <t xml:space="preserve"> électriques et hybrides (VE et VHR) rechargeables</t>
  </si>
  <si>
    <t xml:space="preserve">VP : +1 860 % ; VUL : +3 282% ; PL : +7 450% </t>
  </si>
  <si>
    <t xml:space="preserve"> GNV</t>
  </si>
  <si>
    <t xml:space="preserve">VP : +0 % ; VUL : +0% ; PL : +1 908% </t>
  </si>
  <si>
    <t xml:space="preserve"> Hydrogène</t>
  </si>
  <si>
    <t>VP : +0% ; VUL : +31 165% ; PL : +491 197%</t>
  </si>
  <si>
    <t>Taux de couverture ou ratio de fréquentation</t>
  </si>
  <si>
    <t xml:space="preserve">Electrique : Taux de couverture </t>
  </si>
  <si>
    <t xml:space="preserve">VP : 10 % en moyenne 2024-2035, soit 10 points de charge pour 100 véhicules
VUL : 100%, soit 1 point de charge par véhicule .
PL : 100%, soit 1 point de charge par véhicule </t>
  </si>
  <si>
    <t>100%, soit 1 point de charge par véhicule</t>
  </si>
  <si>
    <t xml:space="preserve">VP : 14,7 % en moyenne 2024-2035, soit près de 15 points de charge pour 100 VP. 
Il est considéré que les VUL et PL sont chargés dans des points de dépôts spécifiques (en entreprise ou sur autoroute) </t>
  </si>
  <si>
    <t xml:space="preserve"> GNV : Ratio de fréquentation</t>
  </si>
  <si>
    <t>VP + VUL : 86 véhicules/station ; 
PL : 450 véhicules/station</t>
  </si>
  <si>
    <t xml:space="preserve"> Hydrogène : Ratio de fréquentation</t>
  </si>
  <si>
    <t>Nombre de points de charge (PDC) ou de stations nécessaires</t>
  </si>
  <si>
    <t>Electrique : PDC</t>
  </si>
  <si>
    <t>Nombre de véhicule électrique et hybride * taux de couverture</t>
  </si>
  <si>
    <t>Nombre de bus électriques / hybrides * taux de couverture</t>
  </si>
  <si>
    <t>Nb de véhicules électriques / hybrides* taux de couverture</t>
  </si>
  <si>
    <t xml:space="preserve"> GNV : stations</t>
  </si>
  <si>
    <t>Nombre de véhicules GNV / ratio de fréquentation</t>
  </si>
  <si>
    <t>Nombre de bus GNV / ratio de fréquentation</t>
  </si>
  <si>
    <t xml:space="preserve"> Hydrogène : stations</t>
  </si>
  <si>
    <t>Nombre de véhicules hydrogène / ratio de fréquentation</t>
  </si>
  <si>
    <t>Nombre de bus hydrogène / ratio de fréquentation</t>
  </si>
  <si>
    <t>Taux de renouvellement annuel des PDC (ou stations) déjà installées</t>
  </si>
  <si>
    <r>
      <t>VP :</t>
    </r>
    <r>
      <rPr>
        <sz val="10"/>
        <color theme="1"/>
        <rFont val="Aptos"/>
        <family val="2"/>
      </rPr>
      <t xml:space="preserve"> </t>
    </r>
    <r>
      <rPr>
        <sz val="10"/>
        <color rgb="FFE97132"/>
        <rFont val="Aptos"/>
        <family val="2"/>
      </rPr>
      <t xml:space="preserve">6,7% (pour une durée de vie fixée à 15 ans) </t>
    </r>
  </si>
  <si>
    <t>4% (pour une durée de vie fixée à 25 ans)</t>
  </si>
  <si>
    <r>
      <t>PL </t>
    </r>
    <r>
      <rPr>
        <b/>
        <sz val="10"/>
        <color rgb="FF0B769F"/>
        <rFont val="Aptos"/>
        <family val="2"/>
      </rPr>
      <t>:</t>
    </r>
    <r>
      <rPr>
        <sz val="10"/>
        <color rgb="FF0B769F"/>
        <rFont val="Aptos"/>
        <family val="2"/>
      </rPr>
      <t xml:space="preserve"> 4% (pour une durée de vie fixée à 25 ans)</t>
    </r>
  </si>
  <si>
    <t>Nombre de PDC (ou stations) à renouveler</t>
  </si>
  <si>
    <t>Nombre de PDC existant * taux de renouvellement</t>
  </si>
  <si>
    <t>Nombre de stations existant * taux de renouvellement</t>
  </si>
  <si>
    <t>Nombre de nouveaux PDC (ou stations) à installer (création)</t>
  </si>
  <si>
    <t xml:space="preserve">Nombre de PDC nécessaires – PDC existants + PDC à renouveler </t>
  </si>
  <si>
    <t>VP :  Multiplier par 4 le nombre de points de charge ouverts au public, entre 2023 (100 000 PDC atteints en mai) et 2030 (400 000 PDC)</t>
  </si>
  <si>
    <t xml:space="preserve">Nombre de stations nécessaires – stations existants + stations à renouveler </t>
  </si>
  <si>
    <t xml:space="preserve">Part de financement de la collectivité des nouveaux PDC (création et renouvellement) (taux de financement en % du nombre de nouveaux PDC) </t>
  </si>
  <si>
    <t>VP : taux fixe de 46% sur le parc national (moyenne 2017 - 2023)</t>
  </si>
  <si>
    <t xml:space="preserve"> à détailler</t>
  </si>
  <si>
    <t xml:space="preserve">Nombre de PDC à financer par la collectivité </t>
  </si>
  <si>
    <t>Nombre de nouveaux PDC * taux de financement</t>
  </si>
  <si>
    <t>Nombre de nouvelles stations * taux de financement</t>
  </si>
  <si>
    <t>Identification de la puissance des nouveaux PDC électrique à installer (en % du nombre de PDC)</t>
  </si>
  <si>
    <t>VP : 55% en 3,7 kW et 46% en 7,4kW (répartition moy. 2024-2035)
VUL : 100% en 5,6kW (puissance en moy.  2024-2035)
PL : 100% en 56 kW</t>
  </si>
  <si>
    <t>100% en 28,5 kW (puissance en moy.  2024-2035)</t>
  </si>
  <si>
    <t>VP : 20 % en 3,7 kW et 80 % en 7,4kVW (répartition moy. 2024-2035)</t>
  </si>
  <si>
    <t>Nombre de nouveaux PDC électrique à financer par la collectivité par puissance</t>
  </si>
  <si>
    <t>Nombre de nouveaux PDC à financer par la collectivité * taux de répartition de la puissance</t>
  </si>
  <si>
    <t>p. 160</t>
  </si>
  <si>
    <t>Déterminer le coût en € par PDC ou station (en coûts pour la collectivité, qu'il s'agisse de coûts propres ou de subventions d'investissement au porteur de projets)</t>
  </si>
  <si>
    <t>(en €/PDC ou en €/station)</t>
  </si>
  <si>
    <t>I4CE détermine des coûts de renouvellement en proportion du coût de création d'un PDC (ou station) :</t>
  </si>
  <si>
    <t>COUT DE RENOUVELLEMENT D'IRVE</t>
  </si>
  <si>
    <t>% du coût de création</t>
  </si>
  <si>
    <t>Sur patrimoine de la collectivité</t>
  </si>
  <si>
    <t>3,7 kVA - VP</t>
  </si>
  <si>
    <t xml:space="preserve">7,4 kVA - VP </t>
  </si>
  <si>
    <t>5,6 kW - VUL</t>
  </si>
  <si>
    <t>55,6 kW - PL</t>
  </si>
  <si>
    <t>28,5 kW - bus/car</t>
  </si>
  <si>
    <t>Sur voirie publique (ouvertes au public)</t>
  </si>
  <si>
    <t>Recharge rapide</t>
  </si>
  <si>
    <t>22kVA - VP</t>
  </si>
  <si>
    <t>250 kVA - VP</t>
  </si>
  <si>
    <t>COUT DE RENOUVELLEMENT D'IRVG</t>
  </si>
  <si>
    <t>par rapport au coût de création</t>
  </si>
  <si>
    <t xml:space="preserve">VP et VUL </t>
  </si>
  <si>
    <t xml:space="preserve">Véhicules lourds (PL, bus/cars) </t>
  </si>
  <si>
    <t>COUT DE RENOUVELLEMENT D'IRVH</t>
  </si>
  <si>
    <t>p. 162</t>
  </si>
  <si>
    <r>
      <t xml:space="preserve">Déterminer le </t>
    </r>
    <r>
      <rPr>
        <b/>
        <sz val="11"/>
        <color theme="1"/>
        <rFont val="Calibri"/>
        <family val="2"/>
        <scheme val="minor"/>
      </rPr>
      <t>modèle de portage (régie, DSP, tiers investisseur, opérateur privé)</t>
    </r>
    <r>
      <rPr>
        <sz val="11"/>
        <color theme="1"/>
        <rFont val="Calibri"/>
        <family val="2"/>
        <scheme val="minor"/>
      </rPr>
      <t xml:space="preserve"> permettant de financer les IRV sur le territoire et l'entretien/exploitation. </t>
    </r>
  </si>
  <si>
    <t>INVESTISSEMENT CLIMAT = coûts de création et renouvellement d'IRVE + IRVG + IRVH</t>
  </si>
  <si>
    <t xml:space="preserve">TOTAL TOUTES IRV </t>
  </si>
  <si>
    <t>TOTAL TTC TOUTES IRV</t>
  </si>
  <si>
    <t>p. 163</t>
  </si>
  <si>
    <t>1,5 ETP /métropole pour planifier et piloter le déploiement IRV sur le territoire</t>
  </si>
  <si>
    <t>0,5 ETP pour les IRVE concernant les véhicules de service, 0,75 ETP sur voirie publique OU 1,5 ETP pour la maîtrise d’ouvrage et suivi
de la concession et des échanges avec les services des communes</t>
  </si>
  <si>
    <t>généralement externalisée à un opérateur privé</t>
  </si>
  <si>
    <t>p. 164</t>
  </si>
  <si>
    <t xml:space="preserve">(en € /an) </t>
  </si>
  <si>
    <t>Coût d'entretien</t>
  </si>
  <si>
    <t>Coût d’entretien des IRVE</t>
  </si>
  <si>
    <t>Maitenance préventive</t>
  </si>
  <si>
    <t>5 à 12 % du coût du matériel /an203</t>
  </si>
  <si>
    <t>Maintenance curative</t>
  </si>
  <si>
    <t>200€/ borne /intervention (en dehors du montant des pièces détachées)</t>
  </si>
  <si>
    <t>[LIEN] Ministère de la Transition Écologique, Schémas directeurs pour les infrastructures de recharge pour véhicules électriques, guide à l’attention des collectivités et établissements publics, 2021</t>
  </si>
  <si>
    <t>Coût d'exploitation</t>
  </si>
  <si>
    <t>Electricité</t>
  </si>
  <si>
    <t xml:space="preserve">Supervision technique </t>
  </si>
  <si>
    <t>Exploitation commerciale</t>
  </si>
  <si>
    <t>Ordres de grandeur issus des études existantes :</t>
  </si>
  <si>
    <t>3 500 €/an / PDC à recharge rapide ; 100 à 150 € /an / PDC</t>
  </si>
  <si>
    <t>100 à 200€ /an /PDC</t>
  </si>
  <si>
    <t>60 à 80€ /an /PDC</t>
  </si>
  <si>
    <t xml:space="preserve">le coût unitaire d'aides par véhicule (pour la collectivité), par décile de niveau de vie des ménages </t>
  </si>
  <si>
    <t>p. 169</t>
  </si>
  <si>
    <t>Chiffrer les besoins d'investissement climat revient à estimer les aides à l'investissement pour l’acquisition de véhicules « favorables au climat » pour les ménages privés, détaillés dans le tableau ci-dessous.</t>
  </si>
  <si>
    <t xml:space="preserve">Il est proposé de comptabiliser également les aides aux investissements dans les véhicules « défavorables au climat », afin d’évaluer l’éventuel surcoût de l’action de verdissement des véhicules. </t>
  </si>
  <si>
    <r>
      <t>La SNBC prévoit une décarbonation quasi complète du secteur des transports, notamment via une forte électrification. Les véhicules électriques (VP ou VUL) émettent moins de 50 gCO</t>
    </r>
    <r>
      <rPr>
        <vertAlign val="subscript"/>
        <sz val="11"/>
        <color rgb="FF000000"/>
        <rFont val="Aptos"/>
        <family val="2"/>
      </rPr>
      <t>2</t>
    </r>
    <r>
      <rPr>
        <sz val="11"/>
        <color rgb="FF000000"/>
        <rFont val="Aptos"/>
        <family val="2"/>
      </rPr>
      <t xml:space="preserve">/km, ce qui correspond au critère retenu par la taxonomie européenne. </t>
    </r>
  </si>
  <si>
    <t xml:space="preserve">La SNBC 3 prévoit que la vente des véhicules hybrides légers cessera en 2035, conformément au règlement européen 2023/851. 
Les véhicules hybrides rechargeables sont alignés avec l’électrification des transports prévue par la SNBC. La SNBC 3 en consultation ne prévoit pas de développement de VUL et PL hybrides. </t>
  </si>
  <si>
    <t>A noter : Les véhicules alimentés en biocarburants ne sont pas comptabilisés en investissements climat. En effet, les biocarburants, en analyse de cycle de vie, présentent des effets rebonds impactant leur bénéfice climatique d’après la littérature scientifique</t>
  </si>
  <si>
    <t>p. 171</t>
  </si>
  <si>
    <t xml:space="preserve">EXEMPLE : réduire de 27 tCO2eq le bilan des émissions de GES de la flotte de véhicules. </t>
  </si>
  <si>
    <t>p. 172</t>
  </si>
  <si>
    <t xml:space="preserve">Déterminer le nombre de véhicules particuliers (VP) et 2 roues pour les particuliers sur le territoire par type de motorisation (thermique, électrique, GNV, ...). La collectivité prend en compte les objectifs de réduction du parc éventuels. </t>
  </si>
  <si>
    <t>Hybrides</t>
  </si>
  <si>
    <t>2 roues favorables</t>
  </si>
  <si>
    <t>2 roues défavorables</t>
  </si>
  <si>
    <t xml:space="preserve">Le projet de SNBC 3 s'appuie sur des parts de véhicules à acheter par type de motorisation et type de véhicule à horizon 2035 </t>
  </si>
  <si>
    <t xml:space="preserve">A titre indicatif, en 2024, les ventes de VP favorables représentent 25,2% des achats neufs et 5,1% des achats d'occasion. </t>
  </si>
  <si>
    <t xml:space="preserve">La mission flash sur le verdissement des flottes automobiles prévoit les parts de véhicules du parc en 2030 par type de motorisation et type de véhicule à horizon 2035 </t>
  </si>
  <si>
    <t xml:space="preserve">Déterminer les aides financières par véhicule en fonction du type de véhicule et de sa motorisation et par décile de niveau de vie du ménage. </t>
  </si>
  <si>
    <t xml:space="preserve">(en € /vehicule) </t>
  </si>
  <si>
    <t xml:space="preserve">A noter : ces coûts représentent les coûts d'achat d'un VP neuf à porter par le ménage. Afin de déterminer l'aide de la collectivité au ménage, la collectivité peut calculer par décile de revenu : </t>
  </si>
  <si>
    <t xml:space="preserve">&gt; le reste à charge d'un ménage pour acheter un VP électrique, </t>
  </si>
  <si>
    <t>p. 174</t>
  </si>
  <si>
    <t>INVESTISSEMENT CLIMAT = (nb véhicules favorables à acheter par année * aide financière unitaire)</t>
  </si>
  <si>
    <t xml:space="preserve">A noter : ces coûts représentent les coûts d'achat d'un VP neuf à porter par le ménage. </t>
  </si>
  <si>
    <t xml:space="preserve">Afin de déterminer l'aide de la collectivité au ménage, la collectivité peut calculer par décile de niveau de vie : </t>
  </si>
  <si>
    <t>la puissance à installer par type d'ENR (projet total), par type de portage (collectivité ou par le privé)</t>
  </si>
  <si>
    <t>le coût par kW (pour la collectivité et pour le privé)</t>
  </si>
  <si>
    <t>p. 178</t>
  </si>
  <si>
    <t xml:space="preserve">Les investissements climat à chiffrer sont les projets de production d'électricité à partir d'énergies renouvelables (ENR) portés par la collectivité, soit en propre, soit en tiers investissement (subventionnement, prise de capital, ...)  </t>
  </si>
  <si>
    <t xml:space="preserve">La production d'électricité à partir d'ENR peut être réalisée à partir des énergies suivantes : </t>
  </si>
  <si>
    <t>éolienne, solaire, hydraulique ou en co-génération (incinération de déchets, incinération de biomasse solide ou production de biogaz)</t>
  </si>
  <si>
    <t>p. 179</t>
  </si>
  <si>
    <t xml:space="preserve">Détailler les objectifs de production d'électricité ENR et de consommation d'énergie finale sur le territoire. </t>
  </si>
  <si>
    <t>Exemple : production renouvelable à augmenter et consommation d'énergie à diminuer pour atteindre un objectif de consommation d'énergie 100% renouvelable en 2050</t>
  </si>
  <si>
    <t xml:space="preserve">La programmation pluriannuelle de l'énergie (PPE) 3, en consultation, fixe les objectifs suivants : </t>
  </si>
  <si>
    <t>Production d'électricité 2022-2035</t>
  </si>
  <si>
    <t>Evolution 2022-2035</t>
  </si>
  <si>
    <t>Moyenne annuelle 2022-2035</t>
  </si>
  <si>
    <t>Production d'électricité totale</t>
  </si>
  <si>
    <t>Production d'électricité renouvelable</t>
  </si>
  <si>
    <t xml:space="preserve">Ainsi, la PPE 3 vise qu'en 2035 la production d'électricité renouvelable représente 44% en 2035 dans la production d'électricité totale, contre 23% en 2022. </t>
  </si>
  <si>
    <t>Consommation d'énergie finale 2022-2035</t>
  </si>
  <si>
    <t>Consommation d'énergie finale</t>
  </si>
  <si>
    <t>A noter : sont pris en compte électricité, chaleur et carburants</t>
  </si>
  <si>
    <t>[LIEN] PPE 3 (en consultation)</t>
  </si>
  <si>
    <t>p. 180</t>
  </si>
  <si>
    <t>Déterminer les capacités d’ENR en production d'électricité à installer sur son territoire par type d'ENR</t>
  </si>
  <si>
    <t>Exemple : installer 350 GWh/an de production d'électricité ENR.</t>
  </si>
  <si>
    <r>
      <t xml:space="preserve">Déterminer le </t>
    </r>
    <r>
      <rPr>
        <b/>
        <sz val="11"/>
        <color theme="1"/>
        <rFont val="Calibri"/>
        <family val="2"/>
        <scheme val="minor"/>
      </rPr>
      <t>modèle de portage</t>
    </r>
    <r>
      <rPr>
        <sz val="11"/>
        <color theme="1"/>
        <rFont val="Calibri"/>
        <family val="2"/>
        <scheme val="minor"/>
      </rPr>
      <t xml:space="preserve"> (collectivité porte l'investissement en régie, participe à l'investissement (en tiers-investisseuse au capital), ne porte pas l'investissement qui est porté par un opérateur privé) permettant de financer les invetssissements sur le territoire et l'entretien/exploitation. </t>
    </r>
  </si>
  <si>
    <t>Exemple : portage 100% privé de tous les projets d'installation de production d'électricité ENR sur le territoire</t>
  </si>
  <si>
    <t>(en kW)</t>
  </si>
  <si>
    <t>PORTAGE</t>
  </si>
  <si>
    <t>Puissance à installer</t>
  </si>
  <si>
    <t>Solaire</t>
  </si>
  <si>
    <t>Eolien</t>
  </si>
  <si>
    <t>Hydraulique</t>
  </si>
  <si>
    <t xml:space="preserve">Co-génération (déchets, biomasse, biogaz) </t>
  </si>
  <si>
    <t xml:space="preserve">• Concernant les capacité d'ENR à installer en production d'électricité : </t>
  </si>
  <si>
    <t>Capacités ENR de production d'électricité 2022-2035</t>
  </si>
  <si>
    <t>+ 372 à 259%</t>
  </si>
  <si>
    <t xml:space="preserve">doubler le rythme annuel de production </t>
  </si>
  <si>
    <t>Eolien terrestre</t>
  </si>
  <si>
    <t>+ 94 à 118%</t>
  </si>
  <si>
    <t xml:space="preserve">maintenir le rythme actuel </t>
  </si>
  <si>
    <t>Eolien en mer</t>
  </si>
  <si>
    <t xml:space="preserve">accélérer le rythme </t>
  </si>
  <si>
    <t>Hydraulique (hors STEP)</t>
  </si>
  <si>
    <t xml:space="preserve">augmenter les capacités </t>
  </si>
  <si>
    <t xml:space="preserve">En ce qui concerne la co-génération, le % de rendement énergétique augmente pour la co-génération à partir de déchets passant de 10% en 2022 à 20% en 2030 (+10%). La cogénération d'électricité à partir de biomasse n'augmente pas. </t>
  </si>
  <si>
    <t>p. 183</t>
  </si>
  <si>
    <t>Déterminer les coûts d’installation par kW par type d’ENR</t>
  </si>
  <si>
    <t xml:space="preserve">Eolien terrestre </t>
  </si>
  <si>
    <t>Nouvelles capacités</t>
  </si>
  <si>
    <t>Repowering (remplacement pour + de performance)</t>
  </si>
  <si>
    <t xml:space="preserve">PV au sol </t>
  </si>
  <si>
    <t>PV grandes toitures</t>
  </si>
  <si>
    <t>PV petites toitures</t>
  </si>
  <si>
    <t>Nouvelles capacités petite hydraulique</t>
  </si>
  <si>
    <t>Nouvelles capacités STEP</t>
  </si>
  <si>
    <t>Eolien posé</t>
  </si>
  <si>
    <t>Eolien flottant</t>
  </si>
  <si>
    <t xml:space="preserve">Co-génération </t>
  </si>
  <si>
    <t>Incinération biomasse</t>
  </si>
  <si>
    <t>Production biogaz</t>
  </si>
  <si>
    <t xml:space="preserve">Incinération déchets </t>
  </si>
  <si>
    <t>p. 184</t>
  </si>
  <si>
    <t>INVESTISSEMENT CLIMAT = (nb de kW à installer portés par la collectivité * coûts unitaires) + (nb de kW portés par le privé * coûts unitaires * taux de subvention)</t>
  </si>
  <si>
    <t xml:space="preserve">Le taux de subvention peut être déterminé à partir du taux de cofinancement historique des projets </t>
  </si>
  <si>
    <t xml:space="preserve">Taux de cofinancement historique </t>
  </si>
  <si>
    <t>INVESTISSEMENTS PORTES PAR LA COLLECTIVITE (TTC)</t>
  </si>
  <si>
    <t>INVESTISSEMENTS PORTES PAR LA COLLECTIVITE</t>
  </si>
  <si>
    <t>INVESTISSEMENTS PORTES PAR LE PRIVE - SUBVENTIONNES</t>
  </si>
  <si>
    <r>
      <rPr>
        <b/>
        <i/>
        <sz val="11"/>
        <color theme="1"/>
        <rFont val="Calibri"/>
        <family val="2"/>
        <scheme val="minor"/>
      </rPr>
      <t>TOTAL</t>
    </r>
    <r>
      <rPr>
        <b/>
        <sz val="11"/>
        <color theme="1"/>
        <rFont val="Calibri"/>
        <family val="2"/>
        <scheme val="minor"/>
      </rPr>
      <t xml:space="preserve"> : investissements à financer</t>
    </r>
  </si>
  <si>
    <t>0,5 ETP/ communauté de communes ; 1 ETP/ communauté d’agglomération ; 2,4 ETP/ communauté urbaine/métropole + relais (ETP) dans les communes</t>
  </si>
  <si>
    <t>p. 185</t>
  </si>
  <si>
    <t xml:space="preserve">Déterminer les coûts d'entretien induits par la réalisation de l'action climat et le type de modèle de portage choisi. </t>
  </si>
  <si>
    <t>Maintenance préventive</t>
  </si>
  <si>
    <t>Sécurisation du site</t>
  </si>
  <si>
    <t>p. 186</t>
  </si>
  <si>
    <t xml:space="preserve">Coût du raccordement au réseau </t>
  </si>
  <si>
    <t xml:space="preserve">Frais liés à l'exploitation (assurance, charge financière, ...) </t>
  </si>
  <si>
    <t xml:space="preserve">Le cas échéant, achats de matière première (biomasse par ex) </t>
  </si>
  <si>
    <t xml:space="preserve">Le cas échéant, contrat d'exploitation </t>
  </si>
  <si>
    <t>la puissance à installer par type d'ENR&amp;R et la distance de réseau de chaleur à développer (projet total), par type de portage (collectivité ou par le privé)</t>
  </si>
  <si>
    <t>le coût par kW et par m.l. créés ou renouvellés (pour la collectivité et pour le privé)</t>
  </si>
  <si>
    <t>p. 189</t>
  </si>
  <si>
    <t xml:space="preserve">Les investissements climat à chiffrer sont les investissements pour la construction et l'extension des réseaux de chaleur urbains (RCU) et les investissements pour la production de chaleur renouvelable, portés par la collectivité, soit en propre, soit en tiers investissement (subventionnement, prise de capital, ...)  </t>
  </si>
  <si>
    <r>
      <t xml:space="preserve">Un </t>
    </r>
    <r>
      <rPr>
        <b/>
        <sz val="11"/>
        <color theme="1"/>
        <rFont val="Calibri"/>
        <family val="2"/>
        <scheme val="minor"/>
      </rPr>
      <t xml:space="preserve">réseau de chaleur </t>
    </r>
    <r>
      <rPr>
        <sz val="11"/>
        <color theme="1"/>
        <rFont val="Calibri"/>
        <family val="2"/>
        <scheme val="minor"/>
      </rPr>
      <t>est</t>
    </r>
    <r>
      <rPr>
        <b/>
        <sz val="11"/>
        <color theme="1"/>
        <rFont val="Calibri"/>
        <family val="2"/>
        <scheme val="minor"/>
      </rPr>
      <t xml:space="preserve"> </t>
    </r>
    <r>
      <rPr>
        <sz val="11"/>
        <color theme="1"/>
        <rFont val="Calibri"/>
        <family val="2"/>
        <scheme val="minor"/>
      </rPr>
      <t xml:space="preserve">composé d’une ou plusieurs sources de production de chaleur, d’un circuit primaire de distribution et de postes de livraison (appelés les sous-stations). </t>
    </r>
  </si>
  <si>
    <t xml:space="preserve">La production de chaleur à partir d'énergie renouvelable et de récupération (ENR&amp;R) peut être réalisée à partir des énergies suivantes : </t>
  </si>
  <si>
    <t>combustion de biomasse, en co-génération (incinération de déchets, récupération de la chaleur fatale de processus industriels), combustion de biogaz, géothermie, solaire thermique.</t>
  </si>
  <si>
    <t>p. 190</t>
  </si>
  <si>
    <t>Détailler les objectifs de production de chaleur ENR&amp;R et de consommation d'énergie finale sur le territoire, ainsi que la chaleur totale (dont ENR&amp;R) à livrer via son RCU.</t>
  </si>
  <si>
    <t xml:space="preserve">Exemple : 100% de chaleur ENR&amp;R dans le RCU </t>
  </si>
  <si>
    <t xml:space="preserve">La programmation pluriannuelle de l'énergie (PPE) 3, en consultation, propose les objectifs suivants : </t>
  </si>
  <si>
    <t>Production de chaleur 2022-2035</t>
  </si>
  <si>
    <t>Production de chaleur totale</t>
  </si>
  <si>
    <t>Calculs I4CE</t>
  </si>
  <si>
    <t xml:space="preserve">Ainsi, la PPE 3 vise qu'en 2035 la production de chaleur ENR&amp;R représente 81% en 2035 dans la production de chaleur totale, contre 63% en 2022. </t>
  </si>
  <si>
    <t>Chaleur livrée via un réseau de chaleur</t>
  </si>
  <si>
    <t>Chaleur livrée</t>
  </si>
  <si>
    <t>[LIEN] https://www.statistiques.developpement-durable.gouv.fr/les-reseaux-de-chaleur-et-froid-en-2023</t>
  </si>
  <si>
    <t>p. 191</t>
  </si>
  <si>
    <t>Déterminer les capacités de production de chaleur ENR&amp;R à installer sur son territoire ainsi que la distance de déploiement de son RCU</t>
  </si>
  <si>
    <t xml:space="preserve">Exemple : Hausse de 26% d'abonnés en 2030 au RCU par rapport à 2019, nécessitant une croissance du réseau neuf de 6 km /an. </t>
  </si>
  <si>
    <t>Exemple : portage de l'investissement 100% privé par une DSP, avec une prise au capital de la collectivité.</t>
  </si>
  <si>
    <t>PRODUCTION DE CHALEUR ENR&amp;R (en KW)</t>
  </si>
  <si>
    <t>PORTAGE PAR LA COLLECTIVITE</t>
  </si>
  <si>
    <t>Installation (création)</t>
  </si>
  <si>
    <t>Combustion de biomasse</t>
  </si>
  <si>
    <t xml:space="preserve">Co-génération (déchets) </t>
  </si>
  <si>
    <t>Récupération de chaleur fatale de processus industriels</t>
  </si>
  <si>
    <t>Combustion de biogaz</t>
  </si>
  <si>
    <t>Géothermie</t>
  </si>
  <si>
    <t>Solaire thermique</t>
  </si>
  <si>
    <t xml:space="preserve">PORTAGE PAR LE PRIVE (en %) </t>
  </si>
  <si>
    <t>DISTRIBUTION DE CHALEUR (dont ENR&amp;R) (en m.l.)</t>
  </si>
  <si>
    <t>Renouvellement du réseau existant</t>
  </si>
  <si>
    <t xml:space="preserve">• Concernant le modèle de portage </t>
  </si>
  <si>
    <t>• Concernant la production de chaleur ENR&amp;R</t>
  </si>
  <si>
    <t>Production de chaleur ENR&amp;R 2024-2035</t>
  </si>
  <si>
    <t xml:space="preserve">• Concernant l'extension du RCU : </t>
  </si>
  <si>
    <t xml:space="preserve">Pour déterminer la longueur du réseau à construire et financer, I4CE utilise la méthode et les Ordres de grandeurs suivants : </t>
  </si>
  <si>
    <t>Résultat à déterminer :</t>
  </si>
  <si>
    <t>Calcul</t>
  </si>
  <si>
    <t>Ordres de grandeur nationaux</t>
  </si>
  <si>
    <t>Logements</t>
  </si>
  <si>
    <t>Bâtiments tertiaires</t>
  </si>
  <si>
    <t>Industries</t>
  </si>
  <si>
    <t>Surface à raccorder (en nombre de logements et/ou de m²)</t>
  </si>
  <si>
    <t>+118 % 
(+7%/an)</t>
  </si>
  <si>
    <t>+70% (+5%/an)</t>
  </si>
  <si>
    <t>Consommation des surfaces à raccorder en 2035 (en MWh/lgt/an et/ou en kWh/m²/an)</t>
  </si>
  <si>
    <t>5 MWh /lgt</t>
  </si>
  <si>
    <t>81,4 kWh /m²</t>
  </si>
  <si>
    <t>Volume de chaleur à livrer (en MWh)</t>
  </si>
  <si>
    <t>Surface à raccorder * consommation des surfaces</t>
  </si>
  <si>
    <t>+26% entre 2023 et 2035, soit + 3% /an.</t>
  </si>
  <si>
    <t>Densité du RCU (en MWh/m.l.)</t>
  </si>
  <si>
    <t>3,4 MWh/m.l. en 2035</t>
  </si>
  <si>
    <t>Longueur totale du RCU (en m.l.)</t>
  </si>
  <si>
    <t>chaleur à livrer / densité</t>
  </si>
  <si>
    <t xml:space="preserve">La longueur des réseaux double à horizon 2030. </t>
  </si>
  <si>
    <t>Longueur de RCU à construire (en m.l.)</t>
  </si>
  <si>
    <t>Longueur totale de RCU - Longueur de RCU existant</t>
  </si>
  <si>
    <t>Part du linéaire de RCU à financer par la collectivité (en %)</t>
  </si>
  <si>
    <t xml:space="preserve">Les collectivités investissent dans 10% des investissements futurs. </t>
  </si>
  <si>
    <t>Longueur de RCU à financer par la collectivité (en m.l.)</t>
  </si>
  <si>
    <t>Longueur de RCU à construire * part à financer par la collectivité</t>
  </si>
  <si>
    <t>p. 194</t>
  </si>
  <si>
    <t>PRODUCTION DE CHALEUR ENR&amp;R (en €/kW)</t>
  </si>
  <si>
    <t>DISTRIBUTION DE CHALEUR (dont ENR&amp;R) (en €/m.l.)</t>
  </si>
  <si>
    <t xml:space="preserve">Il conviendrait de prendre en compte l'inflation sectorielle de chacune de ces technologies pour une meilleure prospective. </t>
  </si>
  <si>
    <t xml:space="preserve">Consulter la base de données de coûts unitaires repères. </t>
  </si>
  <si>
    <t>INVESTISSEMENT CLIMAT = (nb de kW à installer portés par la collectivité * coûts unitaires) + (nb de kW portés par le privé * coûts unitaires * taux de subvention) + (extension du réseau * coût unitaire)</t>
  </si>
  <si>
    <t>Taux de cofinancement historique - production de chaleur</t>
  </si>
  <si>
    <t>Taux de cofinancement historique - distribution de chaleur</t>
  </si>
  <si>
    <t>PRODUCTION DE CHALEUR ENR&amp;R</t>
  </si>
  <si>
    <t>DISTRIBUTION DE CHALEUR (dont ENR&amp;R)</t>
  </si>
  <si>
    <t>INVESTISSEMENTS PORTES PAR LE PRIVE -  SUBVENTIONNES</t>
  </si>
  <si>
    <t xml:space="preserve">TOTAL INVESTISSEMENTS FINANCES PAR LA COLLECTIVITE </t>
  </si>
  <si>
    <t xml:space="preserve">Non traité </t>
  </si>
  <si>
    <t>le besoin d'investissement des projets et collectivités bénéficiaires embarquant les actions climat</t>
  </si>
  <si>
    <t>la part de financement de la collectivité sur les besoins d'investissement de ces projets</t>
  </si>
  <si>
    <t>p. 201</t>
  </si>
  <si>
    <t>L'estimation des investissements climat de cette fiche propose de considérer les subventions d’investissement à verser aux autres collectivités au regard des objectifs climat pour le territoire.</t>
  </si>
  <si>
    <t xml:space="preserve">Détailler les objectifs climat du territoire. </t>
  </si>
  <si>
    <t>Voir les objectifs par secteur.</t>
  </si>
  <si>
    <t>p. 202</t>
  </si>
  <si>
    <t>Déterminer les besoins des projets des autres collectivités du territoire participant aux objectifs climat et pouvant nécessiter un soutien en investissement.</t>
  </si>
  <si>
    <t>Liste des projets</t>
  </si>
  <si>
    <t>Les collectivités bénéficiaires peuvent se référer aux autres onglets pour intégrer les actions climat à leurs projets.</t>
  </si>
  <si>
    <t>Déterminer le niveau d'aide de la collectivité pour chaque projet participant aux objectifs climat soumis.</t>
  </si>
  <si>
    <t>Liste des aides à verser par projet</t>
  </si>
  <si>
    <t xml:space="preserve">Le bon niveau d'aide est à déterminer au cas par cas. </t>
  </si>
  <si>
    <t>p. 203</t>
  </si>
  <si>
    <t>INVESTISSEMENT CLIMAT = SOMME DES AIDES FINANCIERES PAR PROJET</t>
  </si>
  <si>
    <t>= somme des besoins par projet * niveau d'aide financière par projet</t>
  </si>
  <si>
    <t>SUBV. INVEST PAR PROJET</t>
  </si>
  <si>
    <t>p. 204</t>
  </si>
  <si>
    <r>
      <t>4 ETP</t>
    </r>
    <r>
      <rPr>
        <i/>
        <sz val="11"/>
        <color theme="4" tint="-0.249977111117893"/>
        <rFont val="Calibri"/>
        <family val="2"/>
        <scheme val="minor"/>
      </rPr>
      <t xml:space="preserve"> toutes aides confondues (y compris hors climat), pour 9 M€ d’aides aux communes et 4M€ d’aides aux EPCI / an</t>
    </r>
  </si>
  <si>
    <t>Source : Département du Puy-de-Dôme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</si>
</sst>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4">
    <numFmt numFmtId="8" formatCode="#,##0.00\ &quot;€&quot;;[Red]\-#,##0.00\ &quot;€&quot;"/>
    <numFmt numFmtId="41" formatCode="_-* #,##0_-;\-* #,##0_-;_-* &quot;-&quot;_-;_-@_-"/>
    <numFmt numFmtId="43" formatCode="_-* #,##0.00_-;\-* #,##0.00_-;_-* &quot;-&quot;??_-;_-@_-"/>
    <numFmt numFmtId="164" formatCode="#,##0.0"/>
    <numFmt numFmtId="165" formatCode="0.0%"/>
    <numFmt numFmtId="166" formatCode="_-* #,##0_-;\-* #,##0_-;_-* &quot;-&quot;??_-;_-@_-"/>
    <numFmt numFmtId="167" formatCode="_-* #,##0.0_-;\-* #,##0.0_-;_-* &quot;-&quot;??_-;_-@_-"/>
    <numFmt numFmtId="168" formatCode="_-* #,##0.00\ _€_-;\-* #,##0.00\ _€_-;_-* &quot;-&quot;??\ _€_-;_-@_-"/>
    <numFmt numFmtId="169" formatCode="#,##0.000"/>
    <numFmt numFmtId="170" formatCode="_-* #,##0.00_-;\-* #,##0.00_-;_-* \-??_-;_-@_-"/>
    <numFmt numFmtId="171" formatCode="_(&quot;$&quot;* #,##0_);_(&quot;$&quot;* \(#,##0\);_(&quot;$&quot;* &quot;-&quot;_);_(@_)"/>
    <numFmt numFmtId="172" formatCode="#,##0.00&quot; &quot;;&quot;-&quot;#,##0.00&quot; &quot;;&quot;-&quot;#&quot; &quot;;@&quot; &quot;"/>
    <numFmt numFmtId="173" formatCode="mmmm&quot; &quot;d&quot;, &quot;yyyy"/>
    <numFmt numFmtId="174" formatCode="#,##0.00&quot; € &quot;;#,##0.00&quot; € &quot;;&quot;-&quot;#&quot; € &quot;;@&quot; &quot;"/>
    <numFmt numFmtId="175" formatCode="#,##0.00&quot; &quot;[$€]&quot; &quot;;#,##0.00&quot; &quot;[$€]&quot; &quot;;&quot;-&quot;#&quot; &quot;[$€]&quot; &quot;;&quot; &quot;@&quot; &quot;"/>
    <numFmt numFmtId="176" formatCode="#,##0.00&quot; &quot;[$€-401]&quot; &quot;;#,##0.00&quot; &quot;[$€-401]&quot; &quot;;&quot;-&quot;#&quot; &quot;[$€-401]&quot; &quot;"/>
    <numFmt numFmtId="177" formatCode="#,##0.00&quot; &quot;[$€];&quot;-&quot;#,##0.00&quot; &quot;[$€]"/>
    <numFmt numFmtId="178" formatCode="#,##0.00&quot; &quot;[$€]&quot; &quot;;#,##0.00&quot; &quot;[$€]&quot; &quot;;&quot;-&quot;#&quot; &quot;[$€]&quot; &quot;;@&quot; &quot;"/>
    <numFmt numFmtId="179" formatCode="0&quot; &quot;%"/>
    <numFmt numFmtId="180" formatCode="#,##0.00&quot;    &quot;;#,##0.00&quot;    &quot;;&quot;-&quot;#&quot;    &quot;;&quot; &quot;@&quot; &quot;"/>
    <numFmt numFmtId="181" formatCode="#,##0.00&quot;    &quot;;#,##0.00&quot;    &quot;;&quot;-&quot;#&quot;    &quot;;@&quot; &quot;"/>
    <numFmt numFmtId="182" formatCode="#,##0&quot; F&quot;;&quot;-&quot;#,##0&quot; F&quot;"/>
    <numFmt numFmtId="183" formatCode="0.00&quot; &quot;"/>
    <numFmt numFmtId="184" formatCode="&quot;(&quot;#&quot;)&quot;;&quot;(&quot;#&quot;)&quot;"/>
    <numFmt numFmtId="185" formatCode="#,##0.00&quot; &quot;[$€-40C];[Red]&quot;-&quot;#,##0.00&quot; &quot;[$€-40C]"/>
    <numFmt numFmtId="186" formatCode="#,##0.0000"/>
    <numFmt numFmtId="187" formatCode="[$€-402]&quot; &quot;#,##0.0"/>
    <numFmt numFmtId="188" formatCode="[$€-402]&quot; &quot;#,##0.00"/>
    <numFmt numFmtId="189" formatCode="[$€-402]&quot; &quot;#,##0"/>
    <numFmt numFmtId="190" formatCode="#,##0.0&quot; F&quot;"/>
    <numFmt numFmtId="191" formatCode="#,##0.00&quot; F&quot;"/>
    <numFmt numFmtId="192" formatCode="#,##0&quot; F&quot;"/>
    <numFmt numFmtId="193" formatCode="0.00&quot; &quot;%"/>
    <numFmt numFmtId="194" formatCode="#,##0&quot; F &quot;;#,##0&quot; F &quot;;&quot;- F &quot;;&quot; &quot;@&quot; &quot;"/>
    <numFmt numFmtId="195" formatCode="#,##0.00&quot; F &quot;;#,##0.00&quot; F &quot;;&quot;-&quot;#&quot; F &quot;;&quot; &quot;@&quot; &quot;"/>
    <numFmt numFmtId="196" formatCode="#,##0.00&quot; &quot;[$€-40C]&quot; &quot;;#,##0.00&quot; &quot;[$€-40C]&quot; &quot;;&quot;-&quot;#&quot; &quot;[$€-40C]&quot; &quot;;&quot; &quot;@&quot; &quot;"/>
    <numFmt numFmtId="197" formatCode="#,##0.00&quot; &quot;[$€-40C];&quot;-&quot;#,##0.00&quot; &quot;[$€-40C]"/>
    <numFmt numFmtId="198" formatCode="#,##0.00&quot; &quot;[$€-40C]&quot; &quot;;#,##0.00&quot; &quot;[$€-40C]&quot; &quot;;&quot;-&quot;#&quot; &quot;[$€-40C]&quot; &quot;;@&quot; &quot;"/>
    <numFmt numFmtId="199" formatCode="&quot; &quot;#,##0.00&quot; &quot;;&quot;-&quot;#,##0.00&quot; &quot;;&quot; -&quot;00&quot; &quot;;&quot; &quot;@&quot; &quot;"/>
    <numFmt numFmtId="200" formatCode="[$€-40C]&quot; &quot;#,##0.0"/>
    <numFmt numFmtId="201" formatCode="[$€-40C]&quot; &quot;#,##0.00"/>
    <numFmt numFmtId="202" formatCode="[$€-40C]&quot; &quot;#,##0"/>
    <numFmt numFmtId="203" formatCode="[$€]&quot; &quot;#,##0.0"/>
    <numFmt numFmtId="204" formatCode="[$€]&quot; &quot;#,##0.00"/>
    <numFmt numFmtId="205" formatCode="[$€]&quot; &quot;#,##0"/>
    <numFmt numFmtId="206" formatCode="0\ %"/>
    <numFmt numFmtId="207" formatCode="_-* #,##0.00&quot; €&quot;_-;\-* #,##0.00&quot; €&quot;_-;_-* \-??&quot; €&quot;_-;_-@_-"/>
    <numFmt numFmtId="208" formatCode="#,##0.00\ [$€-40C];[Red]\-#,##0.00\ [$€-40C]"/>
    <numFmt numFmtId="209" formatCode="\+&quot; &quot;0%;\-&quot; &quot;0%"/>
    <numFmt numFmtId="210" formatCode="\+&quot; &quot;0.0%;\-&quot; &quot;0.0%"/>
    <numFmt numFmtId="211" formatCode="\+0%"/>
    <numFmt numFmtId="212" formatCode="0.0"/>
    <numFmt numFmtId="213" formatCode="0.000"/>
    <numFmt numFmtId="214" formatCode="#,##0.00\ &quot;€&quot;"/>
  </numFmts>
  <fonts count="293">
    <font>
      <sz val="11"/>
      <color theme="1"/>
      <name val="Calibri"/>
      <family val="2"/>
      <scheme val="minor"/>
    </font>
    <font>
      <b/>
      <sz val="11"/>
      <color theme="0"/>
      <name val="Calibri"/>
      <family val="2"/>
      <scheme val="minor"/>
    </font>
    <font>
      <i/>
      <sz val="11"/>
      <color theme="1"/>
      <name val="Calibri"/>
      <family val="2"/>
      <scheme val="minor"/>
    </font>
    <font>
      <b/>
      <sz val="16"/>
      <color theme="0"/>
      <name val="Calibri"/>
      <family val="2"/>
      <scheme val="minor"/>
    </font>
    <font>
      <b/>
      <u/>
      <sz val="11"/>
      <color theme="1"/>
      <name val="Calibri"/>
      <family val="2"/>
      <scheme val="minor"/>
    </font>
    <font>
      <sz val="11"/>
      <color theme="1"/>
      <name val="Calibri"/>
      <family val="2"/>
      <scheme val="minor"/>
    </font>
    <font>
      <b/>
      <sz val="11"/>
      <color theme="1"/>
      <name val="Calibri"/>
      <family val="2"/>
      <scheme val="minor"/>
    </font>
    <font>
      <b/>
      <i/>
      <sz val="18"/>
      <color theme="1"/>
      <name val="Calibri"/>
      <family val="2"/>
      <scheme val="minor"/>
    </font>
    <font>
      <b/>
      <u/>
      <sz val="18"/>
      <color theme="1"/>
      <name val="Calibri"/>
      <family val="2"/>
      <scheme val="minor"/>
    </font>
    <font>
      <u/>
      <sz val="11"/>
      <color theme="10"/>
      <name val="Calibri"/>
      <family val="2"/>
      <scheme val="minor"/>
    </font>
    <font>
      <sz val="11"/>
      <color rgb="FFFF0000"/>
      <name val="Calibri"/>
      <family val="2"/>
      <scheme val="minor"/>
    </font>
    <font>
      <b/>
      <sz val="11"/>
      <name val="Calibri"/>
      <family val="2"/>
      <scheme val="minor"/>
    </font>
    <font>
      <sz val="11"/>
      <name val="Calibri"/>
      <family val="2"/>
      <scheme val="minor"/>
    </font>
    <font>
      <b/>
      <sz val="12"/>
      <color rgb="FFFF0000"/>
      <name val="Calibri"/>
      <family val="2"/>
      <scheme val="minor"/>
    </font>
    <font>
      <sz val="11"/>
      <color theme="0"/>
      <name val="Calibri"/>
      <family val="2"/>
      <scheme val="minor"/>
    </font>
    <font>
      <sz val="11"/>
      <name val="Arial"/>
      <family val="2"/>
    </font>
    <font>
      <b/>
      <i/>
      <sz val="11"/>
      <color theme="1"/>
      <name val="Calibri"/>
      <family val="2"/>
      <scheme val="minor"/>
    </font>
    <font>
      <sz val="8"/>
      <name val="Calibri"/>
      <family val="2"/>
      <scheme val="minor"/>
    </font>
    <font>
      <b/>
      <sz val="11"/>
      <color rgb="FFFF0000"/>
      <name val="Calibri"/>
      <family val="2"/>
      <scheme val="minor"/>
    </font>
    <font>
      <sz val="9"/>
      <color indexed="81"/>
      <name val="Tahoma"/>
      <family val="2"/>
    </font>
    <font>
      <b/>
      <sz val="9"/>
      <color indexed="81"/>
      <name val="Tahoma"/>
      <family val="2"/>
    </font>
    <font>
      <sz val="11"/>
      <color rgb="FF000000"/>
      <name val="Calibri"/>
      <family val="2"/>
    </font>
    <font>
      <b/>
      <sz val="11"/>
      <color rgb="FF000000"/>
      <name val="Calibri"/>
      <family val="2"/>
    </font>
    <font>
      <b/>
      <sz val="11"/>
      <color theme="3"/>
      <name val="Calibri"/>
      <family val="2"/>
      <scheme val="minor"/>
    </font>
    <font>
      <sz val="10"/>
      <color theme="1"/>
      <name val="Calibri"/>
      <family val="2"/>
      <scheme val="minor"/>
    </font>
    <font>
      <i/>
      <sz val="10"/>
      <color theme="1"/>
      <name val="Calibri"/>
      <family val="2"/>
      <scheme val="minor"/>
    </font>
    <font>
      <sz val="11"/>
      <color rgb="FF000000"/>
      <name val="Calibri"/>
      <family val="2"/>
      <scheme val="minor"/>
    </font>
    <font>
      <b/>
      <sz val="11"/>
      <color theme="1"/>
      <name val="Aptos"/>
      <family val="2"/>
    </font>
    <font>
      <sz val="11"/>
      <color theme="1"/>
      <name val="Aptos"/>
      <family val="2"/>
    </font>
    <font>
      <b/>
      <sz val="11"/>
      <color rgb="FF000000"/>
      <name val="Aptos"/>
      <family val="2"/>
    </font>
    <font>
      <sz val="11"/>
      <color rgb="FF000000"/>
      <name val="Aptos"/>
      <family val="2"/>
    </font>
    <font>
      <sz val="10"/>
      <color rgb="FF000000"/>
      <name val="Arial"/>
      <family val="2"/>
    </font>
    <font>
      <sz val="10"/>
      <name val="Arial"/>
      <family val="2"/>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9C6500"/>
      <name val="Calibri"/>
      <family val="2"/>
      <scheme val="minor"/>
    </font>
    <font>
      <sz val="9"/>
      <name val="Geneva"/>
    </font>
    <font>
      <b/>
      <sz val="12"/>
      <color theme="0"/>
      <name val="Arial"/>
      <family val="2"/>
    </font>
    <font>
      <b/>
      <sz val="18"/>
      <color theme="3"/>
      <name val="Calibri Light"/>
      <family val="2"/>
      <scheme val="major"/>
    </font>
    <font>
      <sz val="11"/>
      <color rgb="FF000000"/>
      <name val="Calibri"/>
      <family val="2"/>
      <charset val="1"/>
    </font>
    <font>
      <b/>
      <sz val="11"/>
      <color rgb="FFFFFFFF"/>
      <name val="Calibri"/>
      <family val="2"/>
    </font>
    <font>
      <sz val="11"/>
      <color rgb="FF000000"/>
      <name val="Calibri1"/>
    </font>
    <font>
      <sz val="11"/>
      <color indexed="8"/>
      <name val="Calibri"/>
      <family val="2"/>
    </font>
    <font>
      <u/>
      <sz val="10"/>
      <color indexed="12"/>
      <name val="Arial"/>
      <family val="2"/>
    </font>
    <font>
      <sz val="10"/>
      <name val="MS Sans Serif"/>
      <family val="2"/>
    </font>
    <font>
      <sz val="10"/>
      <name val="Times New Roman"/>
      <family val="1"/>
    </font>
    <font>
      <sz val="10"/>
      <name val="MS Sans Serif"/>
      <family val="2"/>
      <charset val="1"/>
    </font>
    <font>
      <sz val="11"/>
      <color indexed="8"/>
      <name val="Liberation Sans"/>
      <family val="2"/>
    </font>
    <font>
      <sz val="10"/>
      <color rgb="FF000000"/>
      <name val="Arial1"/>
      <family val="2"/>
    </font>
    <font>
      <sz val="10"/>
      <color rgb="FF000000"/>
      <name val="Arial1"/>
    </font>
    <font>
      <sz val="10"/>
      <color rgb="FF000000"/>
      <name val="Times New Roman2"/>
      <family val="1"/>
    </font>
    <font>
      <sz val="10"/>
      <color rgb="FF000000"/>
      <name val="Times New Roman1"/>
      <family val="1"/>
    </font>
    <font>
      <sz val="12"/>
      <color rgb="FF000000"/>
      <name val="Calibri2"/>
      <family val="2"/>
    </font>
    <font>
      <sz val="12"/>
      <color rgb="FF000000"/>
      <name val="Calibri"/>
      <family val="2"/>
    </font>
    <font>
      <sz val="8"/>
      <color rgb="FF000000"/>
      <name val="Arial1"/>
    </font>
    <font>
      <sz val="8"/>
      <color rgb="FF000000"/>
      <name val="Arial1"/>
      <family val="2"/>
    </font>
    <font>
      <sz val="11"/>
      <color rgb="FF000000"/>
      <name val="Calibri2"/>
      <family val="2"/>
    </font>
    <font>
      <sz val="12"/>
      <color rgb="FFFFFFFF"/>
      <name val="Calibri2"/>
      <family val="2"/>
    </font>
    <font>
      <sz val="12"/>
      <color rgb="FFFFFFFF"/>
      <name val="Calibri"/>
      <family val="2"/>
    </font>
    <font>
      <sz val="8"/>
      <color rgb="FFFFFFFF"/>
      <name val="Arial1"/>
    </font>
    <font>
      <sz val="8"/>
      <color rgb="FFFFFFFF"/>
      <name val="Arial1"/>
      <family val="2"/>
    </font>
    <font>
      <sz val="11"/>
      <color rgb="FFFFFFFF"/>
      <name val="Calibri2"/>
      <family val="2"/>
    </font>
    <font>
      <sz val="11"/>
      <color rgb="FFFFFFFF"/>
      <name val="Calibri"/>
      <family val="2"/>
    </font>
    <font>
      <sz val="8"/>
      <color rgb="FFFF0000"/>
      <name val="Arial1"/>
      <family val="2"/>
    </font>
    <font>
      <sz val="8"/>
      <color rgb="FFFF0000"/>
      <name val="Arial1"/>
    </font>
    <font>
      <sz val="11"/>
      <color rgb="FF800080"/>
      <name val="Calibri2"/>
      <family val="2"/>
    </font>
    <font>
      <sz val="11"/>
      <color rgb="FF800080"/>
      <name val="Calibri"/>
      <family val="2"/>
    </font>
    <font>
      <b/>
      <sz val="9"/>
      <color rgb="FF000000"/>
      <name val="Times New Roman2"/>
      <family val="1"/>
    </font>
    <font>
      <b/>
      <sz val="9"/>
      <color rgb="FF000000"/>
      <name val="Times New Roman1"/>
      <family val="1"/>
    </font>
    <font>
      <sz val="12"/>
      <color rgb="FF008000"/>
      <name val="Calibri2"/>
      <family val="2"/>
    </font>
    <font>
      <sz val="12"/>
      <color rgb="FF008000"/>
      <name val="Calibri"/>
      <family val="2"/>
    </font>
    <font>
      <sz val="11"/>
      <color rgb="FF008000"/>
      <name val="Calibri2"/>
      <family val="2"/>
    </font>
    <font>
      <sz val="11"/>
      <color rgb="FF008000"/>
      <name val="Calibri"/>
      <family val="2"/>
    </font>
    <font>
      <b/>
      <sz val="11"/>
      <color rgb="FF993300"/>
      <name val="Calibri2"/>
      <family val="2"/>
    </font>
    <font>
      <b/>
      <sz val="11"/>
      <color rgb="FF993300"/>
      <name val="Calibri"/>
      <family val="2"/>
    </font>
    <font>
      <b/>
      <sz val="8"/>
      <color rgb="FFFF9900"/>
      <name val="Arial1"/>
      <family val="2"/>
    </font>
    <font>
      <b/>
      <sz val="8"/>
      <color rgb="FFFF9900"/>
      <name val="Arial1"/>
    </font>
    <font>
      <b/>
      <sz val="11"/>
      <color rgb="FFFFFFFF"/>
      <name val="Calibri2"/>
      <family val="2"/>
    </font>
    <font>
      <sz val="11"/>
      <color rgb="FF993300"/>
      <name val="Calibri2"/>
      <family val="2"/>
    </font>
    <font>
      <sz val="11"/>
      <color rgb="FF993300"/>
      <name val="Calibri"/>
      <family val="2"/>
    </font>
    <font>
      <sz val="8"/>
      <color rgb="FFFF9900"/>
      <name val="Arial1"/>
      <family val="2"/>
    </font>
    <font>
      <sz val="8"/>
      <color rgb="FFFF9900"/>
      <name val="Arial1"/>
    </font>
    <font>
      <sz val="10"/>
      <color rgb="FF808080"/>
      <name val="Courier New"/>
      <family val="3"/>
    </font>
    <font>
      <sz val="10"/>
      <color rgb="FF000000"/>
      <name val="Courier New"/>
      <family val="3"/>
    </font>
    <font>
      <b/>
      <sz val="10"/>
      <color rgb="FFFFFFFF"/>
      <name val="Arial1"/>
      <family val="2"/>
    </font>
    <font>
      <b/>
      <sz val="10"/>
      <color rgb="FFFFFFFF"/>
      <name val="Arial1"/>
    </font>
    <font>
      <b/>
      <sz val="10"/>
      <color rgb="FF000000"/>
      <name val="Courier New"/>
      <family val="3"/>
    </font>
    <font>
      <sz val="8"/>
      <color rgb="FF000000"/>
      <name val="Courier New"/>
      <family val="3"/>
    </font>
    <font>
      <b/>
      <i/>
      <sz val="10"/>
      <color rgb="FF333300"/>
      <name val="Courier New"/>
      <family val="3"/>
    </font>
    <font>
      <b/>
      <i/>
      <sz val="10"/>
      <color rgb="FF008080"/>
      <name val="Courier New"/>
      <family val="3"/>
    </font>
    <font>
      <b/>
      <i/>
      <sz val="10"/>
      <color rgb="FF993300"/>
      <name val="Courier New"/>
      <family val="3"/>
    </font>
    <font>
      <b/>
      <i/>
      <sz val="10"/>
      <color rgb="FF808000"/>
      <name val="Courier New"/>
      <family val="3"/>
    </font>
    <font>
      <i/>
      <sz val="10"/>
      <color rgb="FF0000FF"/>
      <name val="Courier New"/>
      <family val="3"/>
    </font>
    <font>
      <b/>
      <sz val="11"/>
      <color rgb="FF000000"/>
      <name val="Times New Roman2"/>
      <family val="1"/>
    </font>
    <font>
      <b/>
      <sz val="11"/>
      <color rgb="FF000000"/>
      <name val="Times New Roman1"/>
      <family val="1"/>
    </font>
    <font>
      <b/>
      <sz val="10"/>
      <color rgb="FF000000"/>
      <name val="Times New Roman2"/>
      <family val="1"/>
    </font>
    <font>
      <b/>
      <sz val="10"/>
      <color rgb="FF000000"/>
      <name val="Times New Roman1"/>
      <family val="1"/>
    </font>
    <font>
      <b/>
      <i/>
      <sz val="10"/>
      <color rgb="FF000000"/>
      <name val="Arial1"/>
      <family val="2"/>
    </font>
    <font>
      <b/>
      <i/>
      <sz val="10"/>
      <color rgb="FF000000"/>
      <name val="Arial1"/>
    </font>
    <font>
      <sz val="10"/>
      <color rgb="FF3366FF"/>
      <name val="Arial1"/>
      <family val="2"/>
    </font>
    <font>
      <sz val="10"/>
      <color rgb="FF333399"/>
      <name val="Arial1"/>
      <family val="2"/>
    </font>
    <font>
      <sz val="10"/>
      <color rgb="FF3366FF"/>
      <name val="Arial1"/>
    </font>
    <font>
      <sz val="10"/>
      <color rgb="FF333399"/>
      <name val="Arial1"/>
    </font>
    <font>
      <b/>
      <sz val="10"/>
      <color rgb="FF333399"/>
      <name val="Arial1"/>
      <family val="2"/>
    </font>
    <font>
      <b/>
      <sz val="10"/>
      <color rgb="FF3366FF"/>
      <name val="Arial1"/>
      <family val="2"/>
    </font>
    <font>
      <b/>
      <sz val="10"/>
      <color rgb="FF3366FF"/>
      <name val="Arial1"/>
    </font>
    <font>
      <b/>
      <sz val="10"/>
      <color rgb="FF333399"/>
      <name val="Arial1"/>
    </font>
    <font>
      <b/>
      <sz val="11"/>
      <color rgb="FF3366FF"/>
      <name val="Calibri2"/>
      <family val="2"/>
    </font>
    <font>
      <b/>
      <sz val="11"/>
      <color rgb="FF3366FF"/>
      <name val="Calibri"/>
      <family val="2"/>
    </font>
    <font>
      <b/>
      <sz val="10"/>
      <color rgb="FF000000"/>
      <name val="Arial1"/>
      <family val="2"/>
    </font>
    <font>
      <b/>
      <sz val="18"/>
      <color rgb="FF000000"/>
      <name val="Arial1"/>
      <family val="2"/>
    </font>
    <font>
      <b/>
      <sz val="18"/>
      <color rgb="FF000000"/>
      <name val="Arial1"/>
    </font>
    <font>
      <b/>
      <sz val="12"/>
      <color rgb="FF000000"/>
      <name val="Arial1"/>
      <family val="2"/>
    </font>
    <font>
      <b/>
      <sz val="12"/>
      <color rgb="FF000000"/>
      <name val="Arial1"/>
    </font>
    <font>
      <i/>
      <sz val="8"/>
      <color rgb="FF666699"/>
      <name val="Arial1"/>
      <family val="2"/>
    </font>
    <font>
      <sz val="11"/>
      <color rgb="FF333399"/>
      <name val="Calibri2"/>
      <family val="2"/>
    </font>
    <font>
      <sz val="11"/>
      <color rgb="FF333399"/>
      <name val="Calibri"/>
      <family val="2"/>
    </font>
    <font>
      <sz val="8"/>
      <color rgb="FF333399"/>
      <name val="Arial1"/>
      <family val="2"/>
    </font>
    <font>
      <sz val="8"/>
      <color rgb="FF333399"/>
      <name val="Arial1"/>
    </font>
    <font>
      <i/>
      <sz val="11"/>
      <color rgb="FF808080"/>
      <name val="Calibri2"/>
      <family val="2"/>
    </font>
    <font>
      <i/>
      <sz val="11"/>
      <color rgb="FF808080"/>
      <name val="Calibri"/>
      <family val="2"/>
    </font>
    <font>
      <b/>
      <i/>
      <sz val="16"/>
      <color rgb="FF000000"/>
      <name val="Calibri2"/>
      <family val="2"/>
    </font>
    <font>
      <b/>
      <i/>
      <sz val="16"/>
      <color rgb="FF000000"/>
      <name val="Liberation Sans"/>
      <family val="2"/>
    </font>
    <font>
      <b/>
      <sz val="15"/>
      <color rgb="FF3366FF"/>
      <name val="Calibri2"/>
      <family val="2"/>
    </font>
    <font>
      <b/>
      <sz val="15"/>
      <color rgb="FF3366FF"/>
      <name val="Calibri"/>
      <family val="2"/>
    </font>
    <font>
      <b/>
      <sz val="13"/>
      <color rgb="FF3366FF"/>
      <name val="Calibri2"/>
      <family val="2"/>
    </font>
    <font>
      <b/>
      <sz val="13"/>
      <color rgb="FF3366FF"/>
      <name val="Calibri"/>
      <family val="2"/>
    </font>
    <font>
      <b/>
      <i/>
      <sz val="16"/>
      <color rgb="FF000000"/>
      <name val="Calibri"/>
      <family val="2"/>
    </font>
    <font>
      <sz val="8"/>
      <color rgb="FF0066CC"/>
      <name val="Arial1"/>
      <family val="2"/>
    </font>
    <font>
      <sz val="8"/>
      <color rgb="FF0066CC"/>
      <name val="Arial1"/>
    </font>
    <font>
      <u/>
      <sz val="10"/>
      <color rgb="FF0000FF"/>
      <name val="Arial1"/>
      <family val="2"/>
    </font>
    <font>
      <u/>
      <sz val="10"/>
      <color rgb="FF0066CC"/>
      <name val="Arial1"/>
      <family val="2"/>
    </font>
    <font>
      <u/>
      <sz val="10"/>
      <color rgb="FF0066CC"/>
      <name val="Arial1"/>
    </font>
    <font>
      <u/>
      <sz val="10"/>
      <color rgb="FF0000FF"/>
      <name val="Arial1"/>
    </font>
    <font>
      <u/>
      <sz val="10"/>
      <color rgb="FF0000FF"/>
      <name val="Times New Roman2"/>
      <family val="1"/>
    </font>
    <font>
      <u/>
      <sz val="10"/>
      <color rgb="FF0000FF"/>
      <name val="Times New Roman1"/>
      <family val="1"/>
    </font>
    <font>
      <u/>
      <sz val="11"/>
      <color rgb="FF0563C1"/>
      <name val="Calibri"/>
      <family val="2"/>
      <charset val="1"/>
    </font>
    <font>
      <b/>
      <sz val="12"/>
      <color rgb="FF000000"/>
      <name val="Times New Roman2"/>
      <family val="1"/>
    </font>
    <font>
      <b/>
      <sz val="8"/>
      <color rgb="FF000000"/>
      <name val="Arial1"/>
      <family val="2"/>
    </font>
    <font>
      <b/>
      <sz val="8"/>
      <color rgb="FF000000"/>
      <name val="Arial1"/>
    </font>
    <font>
      <b/>
      <u/>
      <sz val="8"/>
      <color rgb="FF000000"/>
      <name val="Arial1"/>
      <family val="2"/>
    </font>
    <font>
      <b/>
      <u/>
      <sz val="8"/>
      <color rgb="FF000000"/>
      <name val="Arial1"/>
    </font>
    <font>
      <i/>
      <u/>
      <sz val="8"/>
      <color rgb="FF000000"/>
      <name val="Arial1"/>
      <family val="2"/>
    </font>
    <font>
      <i/>
      <u/>
      <sz val="8"/>
      <color rgb="FF000000"/>
      <name val="Arial1"/>
    </font>
    <font>
      <sz val="8"/>
      <color rgb="FF000000"/>
      <name val="Comic Sans MS"/>
      <family val="4"/>
    </font>
    <font>
      <sz val="10"/>
      <color rgb="FFFF0000"/>
      <name val="Arial1"/>
      <family val="2"/>
    </font>
    <font>
      <sz val="11"/>
      <color rgb="FF333300"/>
      <name val="Calibri2"/>
      <family val="2"/>
    </font>
    <font>
      <sz val="11"/>
      <color rgb="FF333300"/>
      <name val="Calibri"/>
      <family val="2"/>
    </font>
    <font>
      <sz val="8"/>
      <color rgb="FF008080"/>
      <name val="Arial1"/>
      <family val="2"/>
    </font>
    <font>
      <sz val="8"/>
      <color rgb="FF008080"/>
      <name val="Arial1"/>
    </font>
    <font>
      <b/>
      <i/>
      <sz val="16"/>
      <color rgb="FF000000"/>
      <name val="Arial1"/>
      <family val="2"/>
    </font>
    <font>
      <b/>
      <i/>
      <sz val="16"/>
      <color rgb="FF000000"/>
      <name val="Arial1"/>
    </font>
    <font>
      <sz val="11"/>
      <color rgb="FF000000"/>
      <name val="Liberation Sans"/>
      <family val="2"/>
    </font>
    <font>
      <sz val="10"/>
      <color rgb="FF000000"/>
      <name val="Tahoma"/>
      <family val="2"/>
    </font>
    <font>
      <sz val="8"/>
      <color rgb="FF000000"/>
      <name val="Tahoma"/>
      <family val="2"/>
    </font>
    <font>
      <sz val="9"/>
      <color rgb="FF000000"/>
      <name val="Times New Roman2"/>
      <family val="1"/>
    </font>
    <font>
      <sz val="9"/>
      <color rgb="FF000000"/>
      <name val="Times New Roman1"/>
      <family val="1"/>
    </font>
    <font>
      <sz val="10"/>
      <color rgb="FF666699"/>
      <name val="Arial1"/>
      <family val="2"/>
    </font>
    <font>
      <sz val="10"/>
      <color rgb="FF666699"/>
      <name val="Arial1"/>
    </font>
    <font>
      <b/>
      <sz val="12"/>
      <color rgb="FF808080"/>
      <name val="Arial1"/>
      <family val="2"/>
    </font>
    <font>
      <b/>
      <sz val="11"/>
      <color rgb="FF333333"/>
      <name val="Calibri2"/>
      <family val="2"/>
    </font>
    <font>
      <b/>
      <sz val="11"/>
      <color rgb="FF333333"/>
      <name val="Calibri"/>
      <family val="2"/>
    </font>
    <font>
      <b/>
      <i/>
      <u/>
      <sz val="11"/>
      <color rgb="FF000000"/>
      <name val="Calibri2"/>
      <family val="2"/>
    </font>
    <font>
      <b/>
      <i/>
      <u/>
      <sz val="11"/>
      <color rgb="FF000000"/>
      <name val="Liberation Sans"/>
      <family val="2"/>
    </font>
    <font>
      <b/>
      <i/>
      <u/>
      <sz val="11"/>
      <color rgb="FF000000"/>
      <name val="Calibri"/>
      <family val="2"/>
    </font>
    <font>
      <sz val="8"/>
      <color rgb="FF008000"/>
      <name val="Arial1"/>
      <family val="2"/>
    </font>
    <font>
      <sz val="8"/>
      <color rgb="FF008000"/>
      <name val="Arial1"/>
    </font>
    <font>
      <b/>
      <sz val="8"/>
      <color rgb="FFFF6600"/>
      <name val="Arial1"/>
      <family val="2"/>
    </font>
    <font>
      <b/>
      <sz val="8"/>
      <color rgb="FFFF6600"/>
      <name val="Arial1"/>
    </font>
    <font>
      <i/>
      <sz val="8"/>
      <color rgb="FF008080"/>
      <name val="Arial1"/>
      <family val="2"/>
    </font>
    <font>
      <i/>
      <sz val="8"/>
      <color rgb="FF008080"/>
      <name val="Arial1"/>
    </font>
    <font>
      <b/>
      <sz val="10"/>
      <color rgb="FF000000"/>
      <name val="Arial1"/>
    </font>
    <font>
      <sz val="9"/>
      <color rgb="FF000000"/>
      <name val="Verdana"/>
      <family val="2"/>
    </font>
    <font>
      <sz val="10"/>
      <color rgb="FF008080"/>
      <name val="Courier New"/>
      <family val="3"/>
    </font>
    <font>
      <sz val="10"/>
      <color rgb="FF0066CC"/>
      <name val="Courier New"/>
      <family val="3"/>
    </font>
    <font>
      <sz val="10"/>
      <color rgb="FF008000"/>
      <name val="Courier New"/>
      <family val="3"/>
    </font>
    <font>
      <i/>
      <sz val="9"/>
      <color rgb="FF333300"/>
      <name val="Verdana"/>
      <family val="2"/>
    </font>
    <font>
      <i/>
      <sz val="9"/>
      <color rgb="FF008080"/>
      <name val="Verdana"/>
      <family val="2"/>
    </font>
    <font>
      <i/>
      <sz val="9"/>
      <color rgb="FF993300"/>
      <name val="Verdana"/>
      <family val="2"/>
    </font>
    <font>
      <i/>
      <sz val="9"/>
      <color rgb="FF808000"/>
      <name val="Verdana"/>
      <family val="2"/>
    </font>
    <font>
      <sz val="9"/>
      <color rgb="FF0000FF"/>
      <name val="Verdana"/>
      <family val="2"/>
    </font>
    <font>
      <sz val="9"/>
      <color rgb="FF000080"/>
      <name val="Verdana"/>
      <family val="2"/>
    </font>
    <font>
      <b/>
      <sz val="9"/>
      <color rgb="FF000000"/>
      <name val="Verdana"/>
      <family val="2"/>
    </font>
    <font>
      <b/>
      <sz val="10"/>
      <color rgb="FF008080"/>
      <name val="Courier New"/>
      <family val="3"/>
    </font>
    <font>
      <b/>
      <sz val="10"/>
      <color rgb="FF0066CC"/>
      <name val="Courier New"/>
      <family val="3"/>
    </font>
    <font>
      <b/>
      <sz val="10"/>
      <color rgb="FF008000"/>
      <name val="Courier New"/>
      <family val="3"/>
    </font>
    <font>
      <b/>
      <i/>
      <sz val="9"/>
      <color rgb="FF333300"/>
      <name val="Verdana"/>
      <family val="2"/>
    </font>
    <font>
      <b/>
      <i/>
      <sz val="9"/>
      <color rgb="FF008080"/>
      <name val="Verdana"/>
      <family val="2"/>
    </font>
    <font>
      <b/>
      <i/>
      <sz val="9"/>
      <color rgb="FF808000"/>
      <name val="Verdana"/>
      <family val="2"/>
    </font>
    <font>
      <b/>
      <i/>
      <sz val="9"/>
      <color rgb="FF993300"/>
      <name val="Verdana"/>
      <family val="2"/>
    </font>
    <font>
      <b/>
      <sz val="9"/>
      <color rgb="FF0000FF"/>
      <name val="Verdana"/>
      <family val="2"/>
    </font>
    <font>
      <b/>
      <sz val="9"/>
      <color rgb="FF000080"/>
      <name val="Verdana"/>
      <family val="2"/>
    </font>
    <font>
      <b/>
      <sz val="9"/>
      <color rgb="FF000000"/>
      <name val="Arial1"/>
      <family val="2"/>
    </font>
    <font>
      <b/>
      <sz val="9"/>
      <color rgb="FF000000"/>
      <name val="Arial1"/>
    </font>
    <font>
      <sz val="10"/>
      <color rgb="FF003366"/>
      <name val="Arial1"/>
      <family val="2"/>
    </font>
    <font>
      <sz val="10"/>
      <color rgb="FFCCFFFF"/>
      <name val="Arial1"/>
      <family val="2"/>
    </font>
    <font>
      <sz val="10"/>
      <color rgb="FFCCFFFF"/>
      <name val="Arial1"/>
    </font>
    <font>
      <sz val="10"/>
      <color rgb="FF99CCFF"/>
      <name val="Arial1"/>
      <family val="2"/>
    </font>
    <font>
      <sz val="10"/>
      <color rgb="FF99CCFF"/>
      <name val="Arial1"/>
    </font>
    <font>
      <sz val="10"/>
      <color rgb="FF003366"/>
      <name val="Arial1"/>
    </font>
    <font>
      <i/>
      <sz val="10"/>
      <color rgb="FF000000"/>
      <name val="Arial1"/>
      <family val="2"/>
    </font>
    <font>
      <i/>
      <sz val="10"/>
      <color rgb="FF000000"/>
      <name val="Arial1"/>
    </font>
    <font>
      <sz val="10"/>
      <color rgb="FFCCFFCC"/>
      <name val="Arial1"/>
      <family val="2"/>
    </font>
    <font>
      <sz val="10"/>
      <color rgb="FFCCFFCC"/>
      <name val="Arial1"/>
    </font>
    <font>
      <sz val="11"/>
      <color rgb="FFFF0000"/>
      <name val="Calibri2"/>
      <family val="2"/>
    </font>
    <font>
      <sz val="11"/>
      <color rgb="FFFF0000"/>
      <name val="Calibri"/>
      <family val="2"/>
    </font>
    <font>
      <i/>
      <sz val="8"/>
      <color rgb="FF808080"/>
      <name val="Arial1"/>
      <family val="2"/>
    </font>
    <font>
      <i/>
      <sz val="8"/>
      <color rgb="FF808080"/>
      <name val="Arial1"/>
    </font>
    <font>
      <b/>
      <sz val="18"/>
      <color rgb="FF3366FF"/>
      <name val="Cambria"/>
      <family val="1"/>
    </font>
    <font>
      <b/>
      <sz val="15"/>
      <color rgb="FF333399"/>
      <name val="Calibri2"/>
      <family val="2"/>
    </font>
    <font>
      <b/>
      <sz val="18"/>
      <color rgb="FF333399"/>
      <name val="Cambria"/>
      <family val="1"/>
    </font>
    <font>
      <b/>
      <sz val="15"/>
      <color rgb="FF000080"/>
      <name val="Arial1"/>
      <family val="2"/>
    </font>
    <font>
      <b/>
      <sz val="15"/>
      <color rgb="FF000080"/>
      <name val="Arial1"/>
    </font>
    <font>
      <sz val="18"/>
      <color rgb="FF666699"/>
      <name val="Calibri Light"/>
      <family val="2"/>
    </font>
    <font>
      <b/>
      <sz val="15"/>
      <color rgb="FF333399"/>
      <name val="Calibri"/>
      <family val="2"/>
    </font>
    <font>
      <b/>
      <sz val="13"/>
      <color rgb="FF333399"/>
      <name val="Calibri2"/>
      <family val="2"/>
    </font>
    <font>
      <b/>
      <sz val="18"/>
      <color rgb="FF000080"/>
      <name val="Cambria"/>
      <family val="1"/>
    </font>
    <font>
      <b/>
      <sz val="13"/>
      <color rgb="FF000080"/>
      <name val="Arial1"/>
      <family val="2"/>
    </font>
    <font>
      <b/>
      <sz val="13"/>
      <color rgb="FF000080"/>
      <name val="Arial1"/>
    </font>
    <font>
      <b/>
      <sz val="13"/>
      <color rgb="FF33CCCC"/>
      <name val="Calibri2"/>
      <family val="2"/>
    </font>
    <font>
      <b/>
      <sz val="13"/>
      <color rgb="FF33CCCC"/>
      <name val="Calibri"/>
      <family val="2"/>
    </font>
    <font>
      <b/>
      <sz val="13"/>
      <color rgb="FF333399"/>
      <name val="Calibri"/>
      <family val="2"/>
    </font>
    <font>
      <b/>
      <sz val="11"/>
      <color rgb="FF333399"/>
      <name val="Calibri2"/>
      <family val="2"/>
    </font>
    <font>
      <b/>
      <sz val="11"/>
      <color rgb="FF33CCCC"/>
      <name val="Calibri2"/>
      <family val="2"/>
    </font>
    <font>
      <b/>
      <sz val="11"/>
      <color rgb="FF33CCCC"/>
      <name val="Calibri"/>
      <family val="2"/>
    </font>
    <font>
      <b/>
      <sz val="11"/>
      <color rgb="FF000080"/>
      <name val="Arial1"/>
      <family val="2"/>
    </font>
    <font>
      <b/>
      <sz val="11"/>
      <color rgb="FF000080"/>
      <name val="Arial1"/>
    </font>
    <font>
      <b/>
      <sz val="11"/>
      <color rgb="FF333399"/>
      <name val="Calibri"/>
      <family val="2"/>
    </font>
    <font>
      <b/>
      <i/>
      <sz val="12"/>
      <color rgb="FF000000"/>
      <name val="Times New Roman2"/>
      <family val="1"/>
    </font>
    <font>
      <b/>
      <i/>
      <sz val="12"/>
      <color rgb="FF000000"/>
      <name val="Times New Roman1"/>
      <family val="1"/>
    </font>
    <font>
      <sz val="12"/>
      <color rgb="FF000000"/>
      <name val="Times New Roman2"/>
      <family val="1"/>
    </font>
    <font>
      <sz val="12"/>
      <color rgb="FF000000"/>
      <name val="Times New Roman1"/>
      <family val="1"/>
    </font>
    <font>
      <b/>
      <i/>
      <sz val="12"/>
      <color rgb="FF000000"/>
      <name val="Arial1"/>
      <family val="2"/>
    </font>
    <font>
      <b/>
      <i/>
      <sz val="12"/>
      <color rgb="FF000000"/>
      <name val="Arial1"/>
    </font>
    <font>
      <b/>
      <sz val="18"/>
      <color rgb="FF33CCCC"/>
      <name val="Cambria"/>
      <family val="1"/>
    </font>
    <font>
      <b/>
      <sz val="11"/>
      <color rgb="FF000000"/>
      <name val="Calibri2"/>
      <family val="2"/>
    </font>
    <font>
      <b/>
      <sz val="8"/>
      <color rgb="FFFFFFFF"/>
      <name val="Arial1"/>
      <family val="2"/>
    </font>
    <font>
      <b/>
      <sz val="8"/>
      <color rgb="FFFFFFFF"/>
      <name val="Arial1"/>
    </font>
    <font>
      <b/>
      <sz val="12"/>
      <color rgb="FFFFFFFF"/>
      <name val="Calibri2"/>
      <family val="2"/>
    </font>
    <font>
      <b/>
      <sz val="12"/>
      <color rgb="FFFFFFFF"/>
      <name val="Calibri"/>
      <family val="2"/>
    </font>
    <font>
      <sz val="9"/>
      <color rgb="FF000000"/>
      <name val="Times New Roman"/>
      <family val="1"/>
    </font>
    <font>
      <sz val="10"/>
      <color rgb="FF000000"/>
      <name val="Calibri"/>
      <family val="2"/>
    </font>
    <font>
      <b/>
      <i/>
      <sz val="16"/>
      <name val="Arial"/>
      <family val="2"/>
    </font>
    <font>
      <b/>
      <i/>
      <u/>
      <sz val="10"/>
      <name val="Arial"/>
      <family val="2"/>
    </font>
    <font>
      <b/>
      <sz val="11"/>
      <color theme="4" tint="-0.249977111117893"/>
      <name val="Calibri"/>
      <family val="2"/>
      <scheme val="minor"/>
    </font>
    <font>
      <sz val="11"/>
      <color theme="4" tint="-0.249977111117893"/>
      <name val="Calibri"/>
      <family val="2"/>
      <scheme val="minor"/>
    </font>
    <font>
      <i/>
      <sz val="11"/>
      <color theme="4" tint="-0.249977111117893"/>
      <name val="Calibri"/>
      <family val="2"/>
      <scheme val="minor"/>
    </font>
    <font>
      <sz val="11"/>
      <color rgb="FFFFFFFF"/>
      <name val="Aptos"/>
      <family val="2"/>
    </font>
    <font>
      <vertAlign val="subscript"/>
      <sz val="11"/>
      <color rgb="FF000000"/>
      <name val="Aptos"/>
      <family val="2"/>
    </font>
    <font>
      <i/>
      <sz val="10"/>
      <color theme="4" tint="-0.249977111117893"/>
      <name val="Calibri"/>
      <family val="2"/>
      <scheme val="minor"/>
    </font>
    <font>
      <sz val="11"/>
      <color theme="5" tint="-0.499984740745262"/>
      <name val="Calibri"/>
      <family val="2"/>
      <scheme val="minor"/>
    </font>
    <font>
      <sz val="8"/>
      <color indexed="81"/>
      <name val="Tahoma"/>
      <family val="2"/>
    </font>
    <font>
      <sz val="9"/>
      <color theme="1"/>
      <name val="Calibri"/>
      <family val="2"/>
      <scheme val="minor"/>
    </font>
    <font>
      <b/>
      <sz val="11"/>
      <color theme="0"/>
      <name val="Aptos"/>
      <family val="2"/>
    </font>
    <font>
      <sz val="10"/>
      <color rgb="FFE97132"/>
      <name val="Aptos"/>
      <family val="2"/>
    </font>
    <font>
      <sz val="10"/>
      <color rgb="FF0B769F"/>
      <name val="Aptos"/>
      <family val="2"/>
    </font>
    <font>
      <sz val="10"/>
      <color rgb="FF3A7C22"/>
      <name val="Aptos"/>
      <family val="2"/>
    </font>
    <font>
      <sz val="10"/>
      <color theme="1"/>
      <name val="Aptos"/>
      <family val="2"/>
    </font>
    <font>
      <b/>
      <sz val="10"/>
      <color rgb="FF0B769F"/>
      <name val="Aptos"/>
      <family val="2"/>
    </font>
    <font>
      <sz val="10"/>
      <color theme="4" tint="-0.249977111117893"/>
      <name val="Calibri"/>
      <family val="2"/>
      <scheme val="minor"/>
    </font>
    <font>
      <b/>
      <sz val="11"/>
      <color theme="9"/>
      <name val="Calibri"/>
      <family val="2"/>
      <scheme val="minor"/>
    </font>
    <font>
      <b/>
      <sz val="14"/>
      <color theme="0"/>
      <name val="Calibri"/>
      <family val="2"/>
      <scheme val="minor"/>
    </font>
    <font>
      <i/>
      <sz val="11"/>
      <name val="Calibri"/>
      <family val="2"/>
      <scheme val="minor"/>
    </font>
    <font>
      <u/>
      <sz val="11"/>
      <name val="Calibri"/>
      <family val="2"/>
      <scheme val="minor"/>
    </font>
    <font>
      <b/>
      <sz val="14"/>
      <color theme="1"/>
      <name val="Calibri"/>
      <family val="2"/>
      <scheme val="minor"/>
    </font>
    <font>
      <u/>
      <sz val="11"/>
      <color theme="4" tint="-0.249977111117893"/>
      <name val="Calibri"/>
      <family val="2"/>
      <scheme val="minor"/>
    </font>
    <font>
      <b/>
      <sz val="11"/>
      <color theme="9" tint="-0.499984740745262"/>
      <name val="Calibri"/>
      <family val="2"/>
      <scheme val="minor"/>
    </font>
    <font>
      <sz val="11"/>
      <color rgb="FFC00000"/>
      <name val="Calibri"/>
      <family val="2"/>
      <scheme val="minor"/>
    </font>
    <font>
      <b/>
      <sz val="11"/>
      <color theme="5" tint="-0.499984740745262"/>
      <name val="Calibri"/>
      <family val="2"/>
      <scheme val="minor"/>
    </font>
    <font>
      <sz val="11"/>
      <color theme="9"/>
      <name val="Calibri"/>
      <family val="2"/>
      <scheme val="minor"/>
    </font>
    <font>
      <u/>
      <sz val="11"/>
      <color theme="1"/>
      <name val="Calibri"/>
      <family val="2"/>
      <scheme val="minor"/>
    </font>
    <font>
      <sz val="14"/>
      <color theme="0"/>
      <name val="Calibri"/>
      <family val="2"/>
      <scheme val="minor"/>
    </font>
    <font>
      <b/>
      <sz val="11"/>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b/>
      <i/>
      <sz val="11"/>
      <color theme="1" tint="0.249977111117893"/>
      <name val="Calibri"/>
      <family val="2"/>
      <scheme val="minor"/>
    </font>
    <font>
      <sz val="11"/>
      <color theme="4"/>
      <name val="Calibri"/>
      <family val="2"/>
      <scheme val="minor"/>
    </font>
    <font>
      <b/>
      <sz val="11"/>
      <color theme="4"/>
      <name val="Calibri"/>
      <family val="2"/>
      <scheme val="minor"/>
    </font>
    <font>
      <b/>
      <i/>
      <sz val="11"/>
      <name val="Calibri"/>
      <family val="2"/>
      <scheme val="minor"/>
    </font>
    <font>
      <b/>
      <i/>
      <sz val="11"/>
      <color theme="4" tint="-0.249977111117893"/>
      <name val="Calibri"/>
      <family val="2"/>
      <scheme val="minor"/>
    </font>
    <font>
      <sz val="11"/>
      <name val="Aptos"/>
      <family val="2"/>
    </font>
    <font>
      <b/>
      <sz val="11"/>
      <color rgb="FFE7CC07"/>
      <name val="Calibri"/>
      <family val="2"/>
      <scheme val="minor"/>
    </font>
    <font>
      <i/>
      <u/>
      <sz val="11"/>
      <color theme="10"/>
      <name val="Calibri"/>
      <family val="2"/>
      <scheme val="minor"/>
    </font>
    <font>
      <b/>
      <sz val="11"/>
      <color theme="7" tint="-0.499984740745262"/>
      <name val="Calibri"/>
      <family val="2"/>
      <scheme val="minor"/>
    </font>
    <font>
      <b/>
      <sz val="11"/>
      <color rgb="FFFFC000"/>
      <name val="Calibri"/>
      <family val="2"/>
      <scheme val="minor"/>
    </font>
  </fonts>
  <fills count="115">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ABAB"/>
        <bgColor indexed="64"/>
      </patternFill>
    </fill>
    <fill>
      <patternFill patternType="solid">
        <fgColor theme="7"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FD9D9"/>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E95042"/>
        <bgColor indexed="64"/>
      </patternFill>
    </fill>
    <fill>
      <patternFill patternType="solid">
        <fgColor theme="1" tint="0.34998626667073579"/>
        <bgColor indexed="64"/>
      </patternFill>
    </fill>
    <fill>
      <patternFill patternType="solid">
        <fgColor rgb="FFCCFFCC"/>
        <bgColor rgb="FFCCFFCC"/>
      </patternFill>
    </fill>
    <fill>
      <patternFill patternType="solid">
        <fgColor rgb="FF00FF00"/>
        <bgColor rgb="FF00FF00"/>
      </patternFill>
    </fill>
    <fill>
      <patternFill patternType="solid">
        <fgColor rgb="FFFF0000"/>
        <bgColor rgb="FFFF0000"/>
      </patternFill>
    </fill>
    <fill>
      <patternFill patternType="solid">
        <fgColor rgb="FFC0C0C0"/>
        <bgColor rgb="FFC0C0C0"/>
      </patternFill>
    </fill>
    <fill>
      <patternFill patternType="solid">
        <fgColor rgb="FFFFCC99"/>
        <bgColor rgb="FFFFCC99"/>
      </patternFill>
    </fill>
    <fill>
      <patternFill patternType="solid">
        <fgColor rgb="FF800000"/>
        <bgColor rgb="FF800000"/>
      </patternFill>
    </fill>
    <fill>
      <patternFill patternType="solid">
        <fgColor rgb="FFCCCCFF"/>
        <bgColor rgb="FFCCCCFF"/>
      </patternFill>
    </fill>
    <fill>
      <patternFill patternType="solid">
        <fgColor rgb="FFFFFFFF"/>
        <bgColor rgb="FFFFFFFF"/>
      </patternFill>
    </fill>
    <fill>
      <patternFill patternType="solid">
        <fgColor rgb="FFFF99CC"/>
        <bgColor rgb="FFFF99CC"/>
      </patternFill>
    </fill>
    <fill>
      <patternFill patternType="solid">
        <fgColor rgb="FFFFFF00"/>
        <bgColor rgb="FFFFFF00"/>
      </patternFill>
    </fill>
    <fill>
      <patternFill patternType="solid">
        <fgColor rgb="FFCC99FF"/>
        <bgColor rgb="FFCC99FF"/>
      </patternFill>
    </fill>
    <fill>
      <patternFill patternType="solid">
        <fgColor rgb="FF003366"/>
        <bgColor rgb="FF003366"/>
      </patternFill>
    </fill>
    <fill>
      <patternFill patternType="solid">
        <fgColor rgb="FFCCFFFF"/>
        <bgColor rgb="FFCCFFFF"/>
      </patternFill>
    </fill>
    <fill>
      <patternFill patternType="solid">
        <fgColor rgb="FFFF6600"/>
        <bgColor rgb="FFFF6600"/>
      </patternFill>
    </fill>
    <fill>
      <patternFill patternType="solid">
        <fgColor rgb="FF99CCFF"/>
        <bgColor rgb="FF99CCFF"/>
      </patternFill>
    </fill>
    <fill>
      <patternFill patternType="solid">
        <fgColor rgb="FFFF8080"/>
        <bgColor rgb="FFFF8080"/>
      </patternFill>
    </fill>
    <fill>
      <patternFill patternType="solid">
        <fgColor rgb="FFFFFF99"/>
        <bgColor rgb="FFFFFF99"/>
      </patternFill>
    </fill>
    <fill>
      <patternFill patternType="solid">
        <fgColor rgb="FFFFCC00"/>
        <bgColor rgb="FFFFCC00"/>
      </patternFill>
    </fill>
    <fill>
      <patternFill patternType="solid">
        <fgColor rgb="FF008080"/>
        <bgColor rgb="FF008080"/>
      </patternFill>
    </fill>
    <fill>
      <patternFill patternType="solid">
        <fgColor rgb="FF808000"/>
        <bgColor rgb="FF808000"/>
      </patternFill>
    </fill>
    <fill>
      <patternFill patternType="solid">
        <fgColor rgb="FF33CCCC"/>
        <bgColor rgb="FF33CCCC"/>
      </patternFill>
    </fill>
    <fill>
      <patternFill patternType="solid">
        <fgColor rgb="FF800080"/>
        <bgColor rgb="FF800080"/>
      </patternFill>
    </fill>
    <fill>
      <patternFill patternType="solid">
        <fgColor rgb="FFFF9900"/>
        <bgColor rgb="FFFF9900"/>
      </patternFill>
    </fill>
    <fill>
      <patternFill patternType="solid">
        <fgColor rgb="FF0066CC"/>
        <bgColor rgb="FF0066CC"/>
      </patternFill>
    </fill>
    <fill>
      <patternFill patternType="solid">
        <fgColor rgb="FF993300"/>
        <bgColor rgb="FF993300"/>
      </patternFill>
    </fill>
    <fill>
      <patternFill patternType="solid">
        <fgColor rgb="FF333399"/>
        <bgColor rgb="FF333399"/>
      </patternFill>
    </fill>
    <fill>
      <patternFill patternType="solid">
        <fgColor rgb="FF339966"/>
        <bgColor rgb="FF339966"/>
      </patternFill>
    </fill>
    <fill>
      <patternFill patternType="solid">
        <fgColor rgb="FF3366FF"/>
        <bgColor rgb="FF3366FF"/>
      </patternFill>
    </fill>
    <fill>
      <patternFill patternType="solid">
        <fgColor rgb="FF969696"/>
        <bgColor rgb="FF969696"/>
      </patternFill>
    </fill>
    <fill>
      <patternFill patternType="solid">
        <fgColor rgb="FF993366"/>
        <bgColor rgb="FF993366"/>
      </patternFill>
    </fill>
    <fill>
      <patternFill patternType="solid">
        <fgColor rgb="FFFF00FF"/>
        <bgColor rgb="FFFF00FF"/>
      </patternFill>
    </fill>
    <fill>
      <patternFill patternType="solid">
        <fgColor rgb="FFCFAA90"/>
        <bgColor rgb="FFCFAA90"/>
      </patternFill>
    </fill>
    <fill>
      <patternFill patternType="solid">
        <fgColor rgb="FF660066"/>
        <bgColor rgb="FF660066"/>
      </patternFill>
    </fill>
    <fill>
      <patternFill patternType="solid">
        <fgColor rgb="FFFFFFCC"/>
        <bgColor rgb="FFFFFFCC"/>
      </patternFill>
    </fill>
    <fill>
      <patternFill patternType="solid">
        <fgColor rgb="FF99CC00"/>
        <bgColor rgb="FF99CC00"/>
      </patternFill>
    </fill>
    <fill>
      <patternFill patternType="solid">
        <fgColor rgb="FF008000"/>
        <bgColor rgb="FF008000"/>
      </patternFill>
    </fill>
    <fill>
      <patternFill patternType="solid">
        <fgColor rgb="FF000080"/>
        <bgColor rgb="FF000080"/>
      </patternFill>
    </fill>
    <fill>
      <patternFill patternType="solid">
        <fgColor rgb="FF003300"/>
        <bgColor rgb="FF003300"/>
      </patternFill>
    </fill>
    <fill>
      <patternFill patternType="solid">
        <fgColor rgb="FF0000FF"/>
        <bgColor rgb="FF0000FF"/>
      </patternFill>
    </fill>
    <fill>
      <patternFill patternType="solid">
        <fgColor rgb="FF333333"/>
        <bgColor rgb="FF333333"/>
      </patternFill>
    </fill>
    <fill>
      <patternFill patternType="solid">
        <fgColor rgb="FF008020"/>
        <bgColor rgb="FF008020"/>
      </patternFill>
    </fill>
    <fill>
      <patternFill patternType="solid">
        <fgColor rgb="FF99BF25"/>
        <bgColor rgb="FF99BF25"/>
      </patternFill>
    </fill>
    <fill>
      <patternFill patternType="solid">
        <fgColor rgb="FF4CA640"/>
        <bgColor rgb="FF4CA640"/>
      </patternFill>
    </fill>
    <fill>
      <patternFill patternType="solid">
        <fgColor rgb="FF00FFFF"/>
        <bgColor rgb="FF00FFFF"/>
      </patternFill>
    </fill>
    <fill>
      <patternFill patternType="solid">
        <fgColor rgb="FF00CCFF"/>
        <bgColor rgb="FF00CCFF"/>
      </patternFill>
    </fill>
    <fill>
      <patternFill patternType="solid">
        <fgColor rgb="FF333300"/>
        <bgColor rgb="FF333300"/>
      </patternFill>
    </fill>
    <fill>
      <patternFill patternType="solid">
        <fgColor rgb="FF808020"/>
        <bgColor rgb="FF808020"/>
      </patternFill>
    </fill>
    <fill>
      <patternFill patternType="solid">
        <fgColor rgb="FF666699"/>
        <bgColor rgb="FF666699"/>
      </patternFill>
    </fill>
    <fill>
      <patternFill patternType="solid">
        <fgColor rgb="FFE6E6FF"/>
        <bgColor rgb="FFE6E6FF"/>
      </patternFill>
    </fill>
    <fill>
      <patternFill patternType="solid">
        <fgColor rgb="FFCCE6FF"/>
        <bgColor rgb="FFCCE6FF"/>
      </patternFill>
    </fill>
    <fill>
      <patternFill patternType="solid">
        <fgColor rgb="FFFFC0C0"/>
        <bgColor rgb="FFFFC0C0"/>
      </patternFill>
    </fill>
    <fill>
      <patternFill patternType="solid">
        <fgColor rgb="FFC6C6E0"/>
        <bgColor rgb="FFC6C6E0"/>
      </patternFill>
    </fill>
    <fill>
      <patternFill patternType="solid">
        <fgColor rgb="FF309090"/>
        <bgColor rgb="FF309090"/>
      </patternFill>
    </fill>
    <fill>
      <patternFill patternType="solid">
        <fgColor rgb="FF4EA72E"/>
        <bgColor indexed="64"/>
      </patternFill>
    </fill>
    <fill>
      <patternFill patternType="solid">
        <fgColor rgb="FF80340D"/>
        <bgColor indexed="64"/>
      </patternFill>
    </fill>
    <fill>
      <patternFill patternType="solid">
        <fgColor rgb="FF7E350E"/>
        <bgColor indexed="64"/>
      </patternFill>
    </fill>
    <fill>
      <patternFill patternType="solid">
        <fgColor rgb="FF92D050"/>
        <bgColor indexed="64"/>
      </patternFill>
    </fill>
    <fill>
      <patternFill patternType="solid">
        <fgColor rgb="FFFFF2CC"/>
        <bgColor indexed="64"/>
      </patternFill>
    </fill>
    <fill>
      <patternFill patternType="solid">
        <fgColor theme="6"/>
        <bgColor indexed="64"/>
      </patternFill>
    </fill>
    <fill>
      <patternFill patternType="solid">
        <fgColor theme="2"/>
        <bgColor indexed="64"/>
      </patternFill>
    </fill>
    <fill>
      <patternFill patternType="solid">
        <fgColor rgb="FFEDF1F9"/>
        <bgColor indexed="64"/>
      </patternFill>
    </fill>
    <fill>
      <patternFill patternType="solid">
        <fgColor theme="3"/>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002060"/>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style="thin">
        <color rgb="FF808080"/>
      </left>
      <right style="thin">
        <color rgb="FF808080"/>
      </right>
      <top style="thin">
        <color rgb="FF808080"/>
      </top>
      <bottom style="thin">
        <color rgb="FF808080"/>
      </bottom>
      <diagonal/>
    </border>
    <border>
      <left style="double">
        <color rgb="FF000000"/>
      </left>
      <right style="double">
        <color rgb="FF000000"/>
      </right>
      <top style="double">
        <color rgb="FF000000"/>
      </top>
      <bottom style="double">
        <color rgb="FF000000"/>
      </bottom>
      <diagonal/>
    </border>
    <border>
      <left/>
      <right/>
      <top/>
      <bottom style="double">
        <color rgb="FF000000"/>
      </bottom>
      <diagonal/>
    </border>
    <border>
      <left style="dashed">
        <color rgb="FFFF8080"/>
      </left>
      <right style="dashed">
        <color rgb="FFFF8080"/>
      </right>
      <top style="dashed">
        <color rgb="FFFF8080"/>
      </top>
      <bottom style="dashed">
        <color rgb="FFFF8080"/>
      </bottom>
      <diagonal/>
    </border>
    <border diagonalUp="1" diagonalDown="1">
      <left style="dashed">
        <color rgb="FF000000"/>
      </left>
      <right style="dashed">
        <color rgb="FF000000"/>
      </right>
      <top style="dashed">
        <color rgb="FF000000"/>
      </top>
      <bottom style="dashed">
        <color rgb="FF000000"/>
      </bottom>
      <diagonal style="medium">
        <color rgb="FFFF8080"/>
      </diagonal>
    </border>
    <border diagonalUp="1" diagonalDown="1">
      <left style="dashed">
        <color rgb="FF000000"/>
      </left>
      <right style="dashed">
        <color rgb="FF000000"/>
      </right>
      <top style="dashed">
        <color rgb="FF000000"/>
      </top>
      <bottom style="dashed">
        <color rgb="FF000000"/>
      </bottom>
      <diagonal style="medium">
        <color rgb="FF339966"/>
      </diagonal>
    </border>
    <border diagonalUp="1" diagonalDown="1">
      <left style="dashed">
        <color rgb="FF000000"/>
      </left>
      <right style="dashed">
        <color rgb="FF000000"/>
      </right>
      <top style="dashed">
        <color rgb="FF000000"/>
      </top>
      <bottom style="dashed">
        <color rgb="FF000000"/>
      </bottom>
      <diagonal style="medium">
        <color rgb="FF008080"/>
      </diagonal>
    </border>
    <border diagonalUp="1" diagonalDown="1">
      <left style="dashed">
        <color rgb="FF000000"/>
      </left>
      <right style="dashed">
        <color rgb="FF000000"/>
      </right>
      <top style="dashed">
        <color rgb="FF000000"/>
      </top>
      <bottom style="dashed">
        <color rgb="FF000000"/>
      </bottom>
      <diagonal style="medium">
        <color rgb="FF666699"/>
      </diagonal>
    </border>
    <border>
      <left style="dashed">
        <color rgb="FF339966"/>
      </left>
      <right style="dashed">
        <color rgb="FF339966"/>
      </right>
      <top style="dashed">
        <color rgb="FF339966"/>
      </top>
      <bottom style="dashed">
        <color rgb="FF339966"/>
      </bottom>
      <diagonal/>
    </border>
    <border>
      <left style="dashed">
        <color rgb="FF008080"/>
      </left>
      <right style="dashed">
        <color rgb="FF008080"/>
      </right>
      <top style="dashed">
        <color rgb="FF008080"/>
      </top>
      <bottom style="dashed">
        <color rgb="FF008080"/>
      </bottom>
      <diagonal/>
    </border>
    <border>
      <left style="dashed">
        <color rgb="FF666699"/>
      </left>
      <right style="dashed">
        <color rgb="FF666699"/>
      </right>
      <top style="dashed">
        <color rgb="FF666699"/>
      </top>
      <bottom style="dashed">
        <color rgb="FF666699"/>
      </bottom>
      <diagonal/>
    </border>
    <border>
      <left style="thin">
        <color rgb="FF000000"/>
      </left>
      <right style="dotted">
        <color rgb="FF000000"/>
      </right>
      <top style="thin">
        <color rgb="FF000000"/>
      </top>
      <bottom style="thin">
        <color rgb="FF000000"/>
      </bottom>
      <diagonal/>
    </border>
    <border>
      <left/>
      <right style="double">
        <color indexed="64"/>
      </right>
      <top style="thin">
        <color rgb="FF000000"/>
      </top>
      <bottom style="thin">
        <color rgb="FF000000"/>
      </bottom>
      <diagonal/>
    </border>
    <border>
      <left/>
      <right style="double">
        <color rgb="FF000000"/>
      </right>
      <top style="thin">
        <color rgb="FF000000"/>
      </top>
      <bottom style="thin">
        <color rgb="FF000000"/>
      </bottom>
      <diagonal/>
    </border>
    <border diagonalUp="1" diagonalDown="1">
      <left style="double">
        <color indexed="64"/>
      </left>
      <right style="double">
        <color indexed="64"/>
      </right>
      <top style="double">
        <color indexed="64"/>
      </top>
      <bottom style="double">
        <color indexed="64"/>
      </bottom>
      <diagonal style="medium">
        <color rgb="FF000000"/>
      </diagonal>
    </border>
    <border diagonalUp="1" diagonalDown="1">
      <left style="double">
        <color rgb="FF000000"/>
      </left>
      <right style="double">
        <color rgb="FF000000"/>
      </right>
      <top style="double">
        <color rgb="FF000000"/>
      </top>
      <bottom style="double">
        <color rgb="FF000000"/>
      </bottom>
      <diagonal style="medium">
        <color rgb="FF000000"/>
      </diagonal>
    </border>
    <border diagonalUp="1" diagonalDown="1">
      <left/>
      <right/>
      <top/>
      <bottom/>
      <diagonal style="medium">
        <color rgb="FF000000"/>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66CC"/>
      </left>
      <right style="thin">
        <color rgb="FF0066CC"/>
      </right>
      <top style="thin">
        <color rgb="FF0066CC"/>
      </top>
      <bottom style="thin">
        <color rgb="FF0066CC"/>
      </bottom>
      <diagonal/>
    </border>
    <border>
      <left style="thin">
        <color rgb="FF008080"/>
      </left>
      <right style="thin">
        <color rgb="FF008080"/>
      </right>
      <top style="thin">
        <color rgb="FF008080"/>
      </top>
      <bottom style="thin">
        <color rgb="FF008080"/>
      </bottom>
      <diagonal/>
    </border>
    <border>
      <left style="thin">
        <color rgb="FFC0C0C0"/>
      </left>
      <right style="thin">
        <color rgb="FFC0C0C0"/>
      </right>
      <top style="thin">
        <color rgb="FFC0C0C0"/>
      </top>
      <bottom style="thin">
        <color rgb="FFC0C0C0"/>
      </bottom>
      <diagonal/>
    </border>
    <border>
      <left style="thin">
        <color rgb="FF333399"/>
      </left>
      <right style="thin">
        <color rgb="FF333399"/>
      </right>
      <top style="thin">
        <color rgb="FF333399"/>
      </top>
      <bottom style="thin">
        <color rgb="FF333399"/>
      </bottom>
      <diagonal/>
    </border>
    <border>
      <left style="thin">
        <color rgb="FF3366FF"/>
      </left>
      <right style="thin">
        <color rgb="FF3366FF"/>
      </right>
      <top style="thin">
        <color rgb="FF3366FF"/>
      </top>
      <bottom style="thin">
        <color rgb="FF3366FF"/>
      </bottom>
      <diagonal/>
    </border>
    <border>
      <left/>
      <right/>
      <top/>
      <bottom style="medium">
        <color rgb="FF333399"/>
      </bottom>
      <diagonal/>
    </border>
    <border>
      <left/>
      <right/>
      <top/>
      <bottom style="medium">
        <color rgb="FFC0C0C0"/>
      </bottom>
      <diagonal/>
    </border>
    <border>
      <left/>
      <right/>
      <top/>
      <bottom style="thin">
        <color rgb="FF0066CC"/>
      </bottom>
      <diagonal/>
    </border>
    <border>
      <left style="thin">
        <color rgb="FF333333"/>
      </left>
      <right style="thin">
        <color rgb="FF333333"/>
      </right>
      <top style="thin">
        <color rgb="FF333333"/>
      </top>
      <bottom style="thin">
        <color rgb="FF333333"/>
      </bottom>
      <diagonal/>
    </border>
    <border>
      <left style="thin">
        <color rgb="FFFF6600"/>
      </left>
      <right style="thin">
        <color rgb="FFFF6600"/>
      </right>
      <top style="thin">
        <color rgb="FFFF6600"/>
      </top>
      <bottom style="thin">
        <color rgb="FFFF6600"/>
      </bottom>
      <diagonal/>
    </border>
    <border>
      <left style="medium">
        <color rgb="FFFF0000"/>
      </left>
      <right style="medium">
        <color rgb="FFFF0000"/>
      </right>
      <top style="thin">
        <color rgb="FFFF0000"/>
      </top>
      <bottom style="thin">
        <color rgb="FFFF0000"/>
      </bottom>
      <diagonal/>
    </border>
    <border>
      <left style="thin">
        <color rgb="FF9999FF"/>
      </left>
      <right style="thin">
        <color rgb="FF9999FF"/>
      </right>
      <top style="thin">
        <color rgb="FF9999FF"/>
      </top>
      <bottom style="thin">
        <color rgb="FF9999FF"/>
      </bottom>
      <diagonal/>
    </border>
    <border>
      <left style="thin">
        <color rgb="FF000000"/>
      </left>
      <right/>
      <top style="thin">
        <color rgb="FF000000"/>
      </top>
      <bottom style="thin">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bottom style="medium">
        <color rgb="FF33CCCC"/>
      </bottom>
      <diagonal/>
    </border>
    <border>
      <left/>
      <right/>
      <top/>
      <bottom style="thin">
        <color rgb="FF33CCCC"/>
      </bottom>
      <diagonal/>
    </border>
    <border>
      <left/>
      <right/>
      <top/>
      <bottom style="thin">
        <color rgb="FF008080"/>
      </bottom>
      <diagonal/>
    </border>
    <border>
      <left/>
      <right/>
      <top style="double">
        <color rgb="FF000000"/>
      </top>
      <bottom/>
      <diagonal/>
    </border>
    <border>
      <left/>
      <right/>
      <top style="thin">
        <color rgb="FF333399"/>
      </top>
      <bottom style="double">
        <color indexed="64"/>
      </bottom>
      <diagonal/>
    </border>
    <border>
      <left/>
      <right/>
      <top style="thin">
        <color rgb="FF333399"/>
      </top>
      <bottom style="double">
        <color rgb="FF00000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indexed="64"/>
      </left>
      <right style="thin">
        <color theme="4" tint="0.79998168889431442"/>
      </right>
      <top style="thin">
        <color indexed="64"/>
      </top>
      <bottom/>
      <diagonal/>
    </border>
    <border>
      <left/>
      <right style="thin">
        <color theme="4" tint="0.79998168889431442"/>
      </right>
      <top style="thin">
        <color indexed="64"/>
      </top>
      <bottom/>
      <diagonal/>
    </border>
    <border>
      <left style="thin">
        <color indexed="64"/>
      </left>
      <right style="thin">
        <color theme="4" tint="0.79998168889431442"/>
      </right>
      <top style="thin">
        <color theme="4" tint="0.79998168889431442"/>
      </top>
      <bottom/>
      <diagonal/>
    </border>
    <border>
      <left/>
      <right style="thin">
        <color indexed="64"/>
      </right>
      <top style="thin">
        <color theme="4" tint="0.79998168889431442"/>
      </top>
      <bottom/>
      <diagonal/>
    </border>
    <border>
      <left style="thin">
        <color indexed="64"/>
      </left>
      <right style="thin">
        <color theme="4" tint="0.79998168889431442"/>
      </right>
      <top style="thin">
        <color theme="4" tint="0.79998168889431442"/>
      </top>
      <bottom style="thin">
        <color indexed="64"/>
      </bottom>
      <diagonal/>
    </border>
    <border>
      <left/>
      <right style="thin">
        <color theme="4" tint="0.79998168889431442"/>
      </right>
      <top style="thin">
        <color theme="4" tint="0.79998168889431442"/>
      </top>
      <bottom style="thin">
        <color indexed="64"/>
      </bottom>
      <diagonal/>
    </border>
    <border>
      <left/>
      <right style="thin">
        <color indexed="64"/>
      </right>
      <top style="thin">
        <color theme="4" tint="0.79998168889431442"/>
      </top>
      <bottom style="thin">
        <color indexed="64"/>
      </bottom>
      <diagonal/>
    </border>
    <border>
      <left style="thin">
        <color indexed="64"/>
      </left>
      <right style="thin">
        <color theme="4" tint="0.79998168889431442"/>
      </right>
      <top/>
      <bottom/>
      <diagonal/>
    </border>
    <border>
      <left style="thin">
        <color indexed="64"/>
      </left>
      <right/>
      <top style="thin">
        <color theme="4" tint="0.79998168889431442"/>
      </top>
      <bottom/>
      <diagonal/>
    </border>
    <border>
      <left style="thin">
        <color indexed="64"/>
      </left>
      <right/>
      <top style="thin">
        <color theme="4" tint="0.79998168889431442"/>
      </top>
      <bottom style="thin">
        <color indexed="64"/>
      </bottom>
      <diagonal/>
    </border>
    <border>
      <left style="thin">
        <color indexed="64"/>
      </left>
      <right style="thin">
        <color indexed="64"/>
      </right>
      <top style="thin">
        <color theme="4" tint="0.79998168889431442"/>
      </top>
      <bottom style="thin">
        <color indexed="64"/>
      </bottom>
      <diagonal/>
    </border>
    <border>
      <left/>
      <right/>
      <top style="thin">
        <color theme="3" tint="0.79998168889431442"/>
      </top>
      <bottom/>
      <diagonal/>
    </border>
    <border>
      <left/>
      <right/>
      <top/>
      <bottom style="thin">
        <color theme="3" tint="0.79998168889431442"/>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style="thin">
        <color indexed="64"/>
      </right>
      <top style="thin">
        <color theme="4" tint="0.79998168889431442"/>
      </top>
      <bottom/>
      <diagonal/>
    </border>
  </borders>
  <cellStyleXfs count="3649">
    <xf numFmtId="0" fontId="0" fillId="0" borderId="0"/>
    <xf numFmtId="9" fontId="5" fillId="0" borderId="0" applyFon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0" fontId="9"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23" fillId="0" borderId="19" applyNumberFormat="0" applyFill="0" applyAlignment="0" applyProtection="0"/>
    <xf numFmtId="0" fontId="23" fillId="0" borderId="0" applyNumberFormat="0" applyFill="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8" fillId="17" borderId="20" applyNumberFormat="0" applyAlignment="0" applyProtection="0"/>
    <xf numFmtId="0" fontId="39" fillId="18" borderId="21" applyNumberFormat="0" applyAlignment="0" applyProtection="0"/>
    <xf numFmtId="0" fontId="40" fillId="18" borderId="20" applyNumberFormat="0" applyAlignment="0" applyProtection="0"/>
    <xf numFmtId="0" fontId="41" fillId="0" borderId="22" applyNumberFormat="0" applyFill="0" applyAlignment="0" applyProtection="0"/>
    <xf numFmtId="0" fontId="1" fillId="19" borderId="23" applyNumberFormat="0" applyAlignment="0" applyProtection="0"/>
    <xf numFmtId="0" fontId="10" fillId="0" borderId="0" applyNumberFormat="0" applyFill="0" applyBorder="0" applyAlignment="0" applyProtection="0"/>
    <xf numFmtId="0" fontId="42" fillId="0" borderId="0" applyNumberFormat="0" applyFill="0" applyBorder="0" applyAlignment="0" applyProtection="0"/>
    <xf numFmtId="0" fontId="6" fillId="0" borderId="25" applyNumberFormat="0" applyFill="0" applyAlignment="0" applyProtection="0"/>
    <xf numFmtId="0" fontId="14"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14"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14"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4"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14"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14"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43" fillId="16"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44" fillId="0" borderId="0"/>
    <xf numFmtId="3" fontId="44" fillId="0" borderId="0" applyFont="0" applyFill="0" applyBorder="0" applyAlignment="0" applyProtection="0"/>
    <xf numFmtId="9" fontId="44" fillId="0" borderId="0" applyFont="0" applyFill="0" applyBorder="0" applyAlignment="0" applyProtection="0"/>
    <xf numFmtId="0" fontId="45" fillId="49" borderId="1">
      <alignment horizontal="center" vertical="center"/>
    </xf>
    <xf numFmtId="0" fontId="45" fillId="2" borderId="1">
      <alignment horizontal="center" vertical="center"/>
    </xf>
    <xf numFmtId="0" fontId="45" fillId="45" borderId="1">
      <alignment horizontal="center" vertical="center"/>
    </xf>
    <xf numFmtId="0" fontId="45" fillId="47" borderId="1">
      <alignment horizontal="center" vertical="center"/>
    </xf>
    <xf numFmtId="0" fontId="45" fillId="48" borderId="1">
      <alignment horizontal="center" vertical="center"/>
    </xf>
    <xf numFmtId="0" fontId="45" fillId="46" borderId="1">
      <alignment horizontal="center" vertical="center"/>
    </xf>
    <xf numFmtId="0" fontId="44" fillId="0" borderId="0"/>
    <xf numFmtId="0" fontId="5" fillId="0" borderId="0"/>
    <xf numFmtId="0" fontId="44" fillId="0" borderId="0"/>
    <xf numFmtId="3" fontId="44" fillId="0" borderId="0" applyFont="0" applyFill="0" applyBorder="0" applyAlignment="0" applyProtection="0"/>
    <xf numFmtId="9" fontId="44" fillId="0" borderId="0" applyFont="0" applyFill="0" applyBorder="0" applyAlignment="0" applyProtection="0"/>
    <xf numFmtId="0" fontId="5" fillId="0" borderId="0"/>
    <xf numFmtId="0" fontId="44" fillId="0" borderId="0"/>
    <xf numFmtId="3" fontId="44" fillId="0" borderId="0" applyFont="0" applyFill="0" applyBorder="0" applyAlignment="0" applyProtection="0"/>
    <xf numFmtId="9" fontId="44" fillId="0" borderId="0" applyFont="0" applyFill="0" applyBorder="0" applyAlignment="0" applyProtection="0"/>
    <xf numFmtId="0" fontId="45" fillId="49" borderId="1">
      <alignment horizontal="center" vertical="center"/>
    </xf>
    <xf numFmtId="0" fontId="45" fillId="2" borderId="1">
      <alignment horizontal="center" vertical="center"/>
    </xf>
    <xf numFmtId="0" fontId="45" fillId="45" borderId="1">
      <alignment horizontal="center" vertical="center"/>
    </xf>
    <xf numFmtId="0" fontId="45" fillId="47" borderId="1">
      <alignment horizontal="center" vertical="center"/>
    </xf>
    <xf numFmtId="0" fontId="45" fillId="48" borderId="1">
      <alignment horizontal="center" vertical="center"/>
    </xf>
    <xf numFmtId="0" fontId="45" fillId="46" borderId="1">
      <alignment horizontal="center" vertical="center"/>
    </xf>
    <xf numFmtId="0" fontId="5" fillId="0" borderId="0"/>
    <xf numFmtId="0" fontId="46" fillId="0" borderId="0" applyNumberFormat="0" applyFill="0" applyBorder="0" applyAlignment="0" applyProtection="0"/>
    <xf numFmtId="0" fontId="5" fillId="0" borderId="0"/>
    <xf numFmtId="9" fontId="5" fillId="0" borderId="0" applyFont="0" applyFill="0" applyBorder="0" applyAlignment="0" applyProtection="0"/>
    <xf numFmtId="0" fontId="5" fillId="20" borderId="24" applyNumberFormat="0" applyFont="0" applyAlignment="0" applyProtection="0"/>
    <xf numFmtId="3" fontId="44" fillId="0" borderId="0" applyFont="0" applyFill="0" applyBorder="0" applyAlignment="0" applyProtection="0"/>
    <xf numFmtId="0" fontId="5" fillId="0" borderId="0"/>
    <xf numFmtId="0" fontId="44" fillId="0" borderId="0"/>
    <xf numFmtId="9" fontId="44" fillId="0" borderId="0" applyFont="0" applyFill="0" applyBorder="0" applyAlignment="0" applyProtection="0"/>
    <xf numFmtId="0" fontId="5" fillId="0" borderId="0"/>
    <xf numFmtId="0" fontId="45" fillId="49" borderId="1">
      <alignment horizontal="center" vertical="center"/>
    </xf>
    <xf numFmtId="0" fontId="45" fillId="2" borderId="1">
      <alignment horizontal="center" vertical="center"/>
    </xf>
    <xf numFmtId="0" fontId="45" fillId="45" borderId="1">
      <alignment horizontal="center" vertical="center"/>
    </xf>
    <xf numFmtId="0" fontId="45" fillId="47" borderId="1">
      <alignment horizontal="center" vertical="center"/>
    </xf>
    <xf numFmtId="0" fontId="45" fillId="48" borderId="1">
      <alignment horizontal="center" vertical="center"/>
    </xf>
    <xf numFmtId="0" fontId="45" fillId="46" borderId="1">
      <alignment horizontal="center" vertical="center"/>
    </xf>
    <xf numFmtId="0" fontId="5" fillId="0" borderId="0"/>
    <xf numFmtId="0" fontId="5" fillId="0" borderId="0"/>
    <xf numFmtId="0" fontId="5" fillId="0" borderId="0"/>
    <xf numFmtId="0" fontId="5" fillId="0" borderId="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0" borderId="0"/>
    <xf numFmtId="9" fontId="5" fillId="0" borderId="0" applyFont="0" applyFill="0" applyBorder="0" applyAlignment="0" applyProtection="0"/>
    <xf numFmtId="0" fontId="5" fillId="20" borderId="24" applyNumberFormat="0" applyFont="0" applyAlignment="0" applyProtection="0"/>
    <xf numFmtId="0" fontId="5" fillId="0" borderId="0"/>
    <xf numFmtId="0" fontId="5" fillId="0" borderId="0"/>
    <xf numFmtId="0" fontId="45" fillId="49" borderId="1">
      <alignment horizontal="center" vertical="center"/>
    </xf>
    <xf numFmtId="0" fontId="45" fillId="2" borderId="1">
      <alignment horizontal="center" vertical="center"/>
    </xf>
    <xf numFmtId="0" fontId="45" fillId="45" borderId="1">
      <alignment horizontal="center" vertical="center"/>
    </xf>
    <xf numFmtId="0" fontId="45" fillId="47" borderId="1">
      <alignment horizontal="center" vertical="center"/>
    </xf>
    <xf numFmtId="0" fontId="45" fillId="48" borderId="1">
      <alignment horizontal="center" vertical="center"/>
    </xf>
    <xf numFmtId="0" fontId="45" fillId="46" borderId="1">
      <alignment horizontal="center" vertical="center"/>
    </xf>
    <xf numFmtId="0" fontId="5" fillId="0" borderId="0"/>
    <xf numFmtId="0" fontId="5" fillId="0" borderId="0"/>
    <xf numFmtId="0" fontId="5" fillId="0" borderId="0"/>
    <xf numFmtId="0" fontId="5" fillId="0" borderId="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0" borderId="0"/>
    <xf numFmtId="9" fontId="5" fillId="0" borderId="0" applyFont="0" applyFill="0" applyBorder="0" applyAlignment="0" applyProtection="0"/>
    <xf numFmtId="0" fontId="5" fillId="20"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0" borderId="0"/>
    <xf numFmtId="9" fontId="5" fillId="0" borderId="0" applyFont="0" applyFill="0" applyBorder="0" applyAlignment="0" applyProtection="0"/>
    <xf numFmtId="0" fontId="5" fillId="20" borderId="24" applyNumberFormat="0" applyFont="0" applyAlignment="0" applyProtection="0"/>
    <xf numFmtId="0" fontId="5" fillId="0" borderId="0"/>
    <xf numFmtId="0" fontId="5" fillId="0" borderId="0"/>
    <xf numFmtId="0" fontId="5" fillId="0" borderId="0"/>
    <xf numFmtId="0" fontId="5" fillId="0" borderId="0"/>
    <xf numFmtId="0" fontId="9" fillId="0" borderId="0" applyNumberFormat="0" applyFill="0" applyBorder="0" applyAlignment="0" applyProtection="0"/>
    <xf numFmtId="43" fontId="5" fillId="0" borderId="0" applyFont="0" applyFill="0" applyBorder="0" applyAlignment="0" applyProtection="0"/>
    <xf numFmtId="0" fontId="32" fillId="0" borderId="0"/>
    <xf numFmtId="168" fontId="5" fillId="0" borderId="0" applyFont="0" applyFill="0" applyBorder="0" applyAlignment="0" applyProtection="0"/>
    <xf numFmtId="0" fontId="47" fillId="0" borderId="0"/>
    <xf numFmtId="170" fontId="47" fillId="0" borderId="0" applyBorder="0" applyProtection="0"/>
    <xf numFmtId="170" fontId="47" fillId="0" borderId="0" applyBorder="0" applyProtection="0"/>
    <xf numFmtId="0" fontId="47" fillId="0" borderId="0"/>
    <xf numFmtId="0" fontId="5" fillId="0" borderId="0"/>
    <xf numFmtId="9" fontId="5" fillId="0" borderId="0" applyFont="0" applyFill="0" applyBorder="0" applyAlignment="0" applyProtection="0"/>
    <xf numFmtId="0" fontId="47" fillId="0" borderId="0"/>
    <xf numFmtId="0" fontId="49" fillId="0" borderId="0" applyNumberFormat="0" applyBorder="0" applyProtection="0"/>
    <xf numFmtId="0" fontId="56" fillId="50" borderId="0"/>
    <xf numFmtId="0" fontId="56" fillId="50" borderId="0"/>
    <xf numFmtId="0" fontId="56" fillId="50" borderId="0"/>
    <xf numFmtId="0" fontId="57" fillId="50" borderId="0" applyNumberFormat="0" applyBorder="0" applyProtection="0"/>
    <xf numFmtId="0" fontId="56" fillId="50" borderId="0"/>
    <xf numFmtId="0" fontId="56" fillId="50" borderId="0"/>
    <xf numFmtId="0" fontId="57" fillId="50" borderId="0" applyNumberFormat="0" applyBorder="0" applyProtection="0"/>
    <xf numFmtId="0" fontId="56" fillId="50" borderId="0"/>
    <xf numFmtId="0" fontId="56" fillId="50" borderId="0"/>
    <xf numFmtId="0" fontId="57" fillId="50" borderId="0" applyNumberFormat="0" applyBorder="0" applyProtection="0"/>
    <xf numFmtId="0" fontId="56" fillId="50" borderId="0"/>
    <xf numFmtId="0" fontId="57" fillId="50" borderId="0" applyNumberFormat="0" applyBorder="0" applyProtection="0"/>
    <xf numFmtId="0" fontId="56" fillId="51" borderId="0"/>
    <xf numFmtId="0" fontId="56" fillId="51" borderId="0"/>
    <xf numFmtId="0" fontId="56" fillId="51" borderId="0"/>
    <xf numFmtId="0" fontId="57" fillId="51" borderId="0" applyNumberFormat="0" applyBorder="0" applyProtection="0"/>
    <xf numFmtId="0" fontId="56" fillId="51" borderId="0"/>
    <xf numFmtId="0" fontId="57" fillId="51" borderId="0" applyNumberFormat="0" applyBorder="0" applyProtection="0"/>
    <xf numFmtId="0" fontId="56" fillId="52" borderId="0"/>
    <xf numFmtId="0" fontId="56" fillId="52" borderId="0"/>
    <xf numFmtId="0" fontId="56" fillId="52" borderId="0"/>
    <xf numFmtId="0" fontId="57" fillId="52" borderId="0" applyNumberFormat="0" applyBorder="0" applyProtection="0"/>
    <xf numFmtId="0" fontId="56" fillId="52" borderId="0"/>
    <xf numFmtId="0" fontId="56" fillId="52" borderId="0"/>
    <xf numFmtId="0" fontId="57" fillId="52" borderId="0" applyNumberFormat="0" applyBorder="0" applyProtection="0"/>
    <xf numFmtId="0" fontId="56" fillId="52" borderId="0"/>
    <xf numFmtId="0" fontId="56" fillId="52" borderId="0"/>
    <xf numFmtId="0" fontId="57" fillId="52" borderId="0" applyNumberFormat="0" applyBorder="0" applyProtection="0"/>
    <xf numFmtId="0" fontId="56" fillId="52" borderId="0"/>
    <xf numFmtId="0" fontId="57" fillId="52" borderId="0" applyNumberFormat="0" applyBorder="0" applyProtection="0"/>
    <xf numFmtId="0" fontId="56" fillId="53" borderId="0"/>
    <xf numFmtId="0" fontId="56" fillId="54" borderId="0"/>
    <xf numFmtId="0" fontId="56" fillId="54" borderId="0"/>
    <xf numFmtId="0" fontId="57" fillId="54" borderId="0" applyNumberFormat="0" applyBorder="0" applyProtection="0"/>
    <xf numFmtId="0" fontId="56" fillId="55" borderId="0"/>
    <xf numFmtId="0" fontId="56" fillId="55" borderId="0"/>
    <xf numFmtId="0" fontId="57" fillId="55" borderId="0" applyNumberFormat="0" applyBorder="0" applyProtection="0"/>
    <xf numFmtId="0" fontId="58" fillId="56" borderId="0"/>
    <xf numFmtId="0" fontId="59" fillId="56" borderId="0"/>
    <xf numFmtId="0" fontId="59" fillId="56" borderId="0" applyNumberFormat="0" applyBorder="0" applyProtection="0"/>
    <xf numFmtId="0" fontId="56" fillId="53" borderId="0"/>
    <xf numFmtId="0" fontId="57" fillId="53" borderId="0" applyNumberFormat="0" applyBorder="0" applyProtection="0"/>
    <xf numFmtId="0" fontId="60" fillId="57" borderId="0"/>
    <xf numFmtId="0" fontId="61" fillId="57" borderId="0"/>
    <xf numFmtId="0" fontId="62" fillId="56" borderId="0" applyNumberFormat="0" applyBorder="0" applyProtection="0"/>
    <xf numFmtId="0" fontId="61" fillId="57" borderId="0" applyNumberFormat="0" applyBorder="0" applyProtection="0"/>
    <xf numFmtId="0" fontId="60" fillId="55" borderId="0"/>
    <xf numFmtId="0" fontId="61" fillId="55" borderId="0"/>
    <xf numFmtId="0" fontId="62" fillId="58" borderId="0" applyNumberFormat="0" applyBorder="0" applyProtection="0"/>
    <xf numFmtId="0" fontId="61" fillId="55" borderId="0" applyNumberFormat="0" applyBorder="0" applyProtection="0"/>
    <xf numFmtId="0" fontId="60" fillId="59" borderId="0"/>
    <xf numFmtId="0" fontId="61" fillId="59" borderId="0"/>
    <xf numFmtId="0" fontId="62" fillId="50" borderId="0" applyNumberFormat="0" applyBorder="0" applyProtection="0"/>
    <xf numFmtId="0" fontId="61" fillId="59" borderId="0" applyNumberFormat="0" applyBorder="0" applyProtection="0"/>
    <xf numFmtId="0" fontId="60" fillId="57" borderId="0"/>
    <xf numFmtId="0" fontId="61" fillId="57" borderId="0"/>
    <xf numFmtId="0" fontId="62" fillId="60" borderId="0" applyNumberFormat="0" applyBorder="0" applyProtection="0"/>
    <xf numFmtId="0" fontId="61" fillId="57" borderId="0" applyNumberFormat="0" applyBorder="0" applyProtection="0"/>
    <xf numFmtId="0" fontId="60" fillId="61" borderId="0"/>
    <xf numFmtId="0" fontId="61" fillId="61" borderId="0"/>
    <xf numFmtId="0" fontId="62" fillId="62" borderId="0" applyNumberFormat="0" applyBorder="0" applyProtection="0"/>
    <xf numFmtId="0" fontId="61" fillId="61" borderId="0" applyNumberFormat="0" applyBorder="0" applyProtection="0"/>
    <xf numFmtId="0" fontId="60" fillId="55" borderId="0"/>
    <xf numFmtId="0" fontId="61" fillId="55" borderId="0"/>
    <xf numFmtId="0" fontId="62" fillId="54" borderId="0" applyNumberFormat="0" applyBorder="0" applyProtection="0"/>
    <xf numFmtId="0" fontId="61" fillId="55" borderId="0" applyNumberFormat="0" applyBorder="0" applyProtection="0"/>
    <xf numFmtId="0" fontId="63" fillId="56" borderId="0"/>
    <xf numFmtId="0" fontId="63" fillId="56" borderId="0"/>
    <xf numFmtId="0" fontId="62" fillId="56" borderId="0" applyNumberFormat="0" applyBorder="0" applyProtection="0"/>
    <xf numFmtId="0" fontId="63" fillId="58" borderId="0"/>
    <xf numFmtId="0" fontId="63" fillId="58" borderId="0"/>
    <xf numFmtId="0" fontId="62" fillId="58" borderId="0" applyNumberFormat="0" applyBorder="0" applyProtection="0"/>
    <xf numFmtId="0" fontId="63" fillId="50" borderId="0"/>
    <xf numFmtId="0" fontId="63" fillId="50" borderId="0"/>
    <xf numFmtId="0" fontId="62" fillId="50" borderId="0" applyNumberFormat="0" applyBorder="0" applyProtection="0"/>
    <xf numFmtId="0" fontId="63" fillId="60" borderId="0"/>
    <xf numFmtId="0" fontId="63" fillId="60" borderId="0"/>
    <xf numFmtId="0" fontId="62" fillId="60" borderId="0" applyNumberFormat="0" applyBorder="0" applyProtection="0"/>
    <xf numFmtId="0" fontId="63" fillId="62" borderId="0"/>
    <xf numFmtId="0" fontId="63" fillId="62" borderId="0"/>
    <xf numFmtId="0" fontId="62" fillId="62" borderId="0" applyNumberFormat="0" applyBorder="0" applyProtection="0"/>
    <xf numFmtId="0" fontId="63" fillId="54" borderId="0"/>
    <xf numFmtId="0" fontId="63" fillId="54" borderId="0"/>
    <xf numFmtId="0" fontId="62" fillId="54" borderId="0" applyNumberFormat="0" applyBorder="0" applyProtection="0"/>
    <xf numFmtId="0" fontId="64" fillId="56" borderId="0"/>
    <xf numFmtId="0" fontId="21" fillId="56" borderId="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64" fillId="63" borderId="0"/>
    <xf numFmtId="0" fontId="21" fillId="63" borderId="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64" fillId="50" borderId="0"/>
    <xf numFmtId="0" fontId="21" fillId="50" borderId="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1" borderId="0"/>
    <xf numFmtId="0" fontId="21" fillId="61" borderId="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64" fillId="55" borderId="0"/>
    <xf numFmtId="0" fontId="21" fillId="55" borderId="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64" fillId="56" borderId="0"/>
    <xf numFmtId="0" fontId="21" fillId="56" borderId="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64" fillId="63" borderId="0"/>
    <xf numFmtId="0" fontId="21" fillId="63" borderId="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64" fillId="50" borderId="0"/>
    <xf numFmtId="0" fontId="21" fillId="50" borderId="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1" borderId="0"/>
    <xf numFmtId="0" fontId="21" fillId="61" borderId="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64" fillId="55" borderId="0"/>
    <xf numFmtId="0" fontId="21" fillId="55" borderId="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64" fillId="56" borderId="0"/>
    <xf numFmtId="0" fontId="21" fillId="56" borderId="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50" fillId="56" borderId="0" applyNumberFormat="0" applyFont="0" applyBorder="0" applyProtection="0"/>
    <xf numFmtId="0" fontId="64" fillId="63" borderId="0"/>
    <xf numFmtId="0" fontId="21" fillId="63" borderId="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50" fillId="63" borderId="0" applyNumberFormat="0" applyFont="0" applyBorder="0" applyProtection="0"/>
    <xf numFmtId="0" fontId="64" fillId="50" borderId="0"/>
    <xf numFmtId="0" fontId="21" fillId="50" borderId="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50" fillId="50"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1" borderId="0"/>
    <xf numFmtId="0" fontId="21" fillId="61" borderId="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50" fillId="61" borderId="0" applyNumberFormat="0" applyFont="0" applyBorder="0" applyProtection="0"/>
    <xf numFmtId="0" fontId="64" fillId="55" borderId="0"/>
    <xf numFmtId="0" fontId="21" fillId="55" borderId="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50" fillId="55" borderId="0" applyNumberFormat="0" applyFont="0" applyBorder="0" applyProtection="0"/>
    <xf numFmtId="0" fontId="60" fillId="53" borderId="0"/>
    <xf numFmtId="0" fontId="61" fillId="53" borderId="0"/>
    <xf numFmtId="0" fontId="62" fillId="64" borderId="0" applyNumberFormat="0" applyBorder="0" applyProtection="0"/>
    <xf numFmtId="0" fontId="61" fillId="53" borderId="0" applyNumberFormat="0" applyBorder="0" applyProtection="0"/>
    <xf numFmtId="0" fontId="60" fillId="65" borderId="0"/>
    <xf numFmtId="0" fontId="61" fillId="65" borderId="0"/>
    <xf numFmtId="0" fontId="62" fillId="65" borderId="0" applyNumberFormat="0" applyBorder="0" applyProtection="0"/>
    <xf numFmtId="0" fontId="61" fillId="65" borderId="0" applyNumberFormat="0" applyBorder="0" applyProtection="0"/>
    <xf numFmtId="0" fontId="60" fillId="66" borderId="0"/>
    <xf numFmtId="0" fontId="61" fillId="66" borderId="0"/>
    <xf numFmtId="0" fontId="62" fillId="51" borderId="0" applyNumberFormat="0" applyBorder="0" applyProtection="0"/>
    <xf numFmtId="0" fontId="61" fillId="66" borderId="0" applyNumberFormat="0" applyBorder="0" applyProtection="0"/>
    <xf numFmtId="0" fontId="60" fillId="53" borderId="0"/>
    <xf numFmtId="0" fontId="61" fillId="53" borderId="0"/>
    <xf numFmtId="0" fontId="62" fillId="60" borderId="0" applyNumberFormat="0" applyBorder="0" applyProtection="0"/>
    <xf numFmtId="0" fontId="61" fillId="53" borderId="0" applyNumberFormat="0" applyBorder="0" applyProtection="0"/>
    <xf numFmtId="0" fontId="60" fillId="64" borderId="0"/>
    <xf numFmtId="0" fontId="61" fillId="64" borderId="0"/>
    <xf numFmtId="0" fontId="62" fillId="64" borderId="0" applyNumberFormat="0" applyBorder="0" applyProtection="0"/>
    <xf numFmtId="0" fontId="61" fillId="64" borderId="0" applyNumberFormat="0" applyBorder="0" applyProtection="0"/>
    <xf numFmtId="0" fontId="60" fillId="55" borderId="0"/>
    <xf numFmtId="0" fontId="61" fillId="55" borderId="0"/>
    <xf numFmtId="0" fontId="62" fillId="67" borderId="0" applyNumberFormat="0" applyBorder="0" applyProtection="0"/>
    <xf numFmtId="0" fontId="61" fillId="55" borderId="0" applyNumberFormat="0" applyBorder="0" applyProtection="0"/>
    <xf numFmtId="0" fontId="63" fillId="64" borderId="0"/>
    <xf numFmtId="0" fontId="63" fillId="64" borderId="0"/>
    <xf numFmtId="0" fontId="62" fillId="64" borderId="0" applyNumberFormat="0" applyBorder="0" applyProtection="0"/>
    <xf numFmtId="0" fontId="63" fillId="65" borderId="0"/>
    <xf numFmtId="0" fontId="63" fillId="65" borderId="0"/>
    <xf numFmtId="0" fontId="62" fillId="65" borderId="0" applyNumberFormat="0" applyBorder="0" applyProtection="0"/>
    <xf numFmtId="0" fontId="63" fillId="51" borderId="0"/>
    <xf numFmtId="0" fontId="63" fillId="51" borderId="0"/>
    <xf numFmtId="0" fontId="62" fillId="51" borderId="0" applyNumberFormat="0" applyBorder="0" applyProtection="0"/>
    <xf numFmtId="0" fontId="63" fillId="60" borderId="0"/>
    <xf numFmtId="0" fontId="63" fillId="60" borderId="0"/>
    <xf numFmtId="0" fontId="62" fillId="60" borderId="0" applyNumberFormat="0" applyBorder="0" applyProtection="0"/>
    <xf numFmtId="0" fontId="63" fillId="64" borderId="0"/>
    <xf numFmtId="0" fontId="63" fillId="64" borderId="0"/>
    <xf numFmtId="0" fontId="62" fillId="64" borderId="0" applyNumberFormat="0" applyBorder="0" applyProtection="0"/>
    <xf numFmtId="0" fontId="63" fillId="67" borderId="0"/>
    <xf numFmtId="0" fontId="63" fillId="67" borderId="0"/>
    <xf numFmtId="0" fontId="62" fillId="67" borderId="0" applyNumberForma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5" borderId="0"/>
    <xf numFmtId="0" fontId="21" fillId="65" borderId="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64" fillId="68" borderId="0"/>
    <xf numFmtId="0" fontId="21" fillId="68" borderId="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9" borderId="0"/>
    <xf numFmtId="0" fontId="21" fillId="69" borderId="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5" borderId="0"/>
    <xf numFmtId="0" fontId="21" fillId="65" borderId="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64" fillId="68" borderId="0"/>
    <xf numFmtId="0" fontId="21" fillId="68" borderId="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50" fillId="68"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9" borderId="0"/>
    <xf numFmtId="0" fontId="21" fillId="69" borderId="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5" borderId="0"/>
    <xf numFmtId="0" fontId="21" fillId="65" borderId="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50" fillId="65" borderId="0" applyNumberFormat="0" applyFont="0" applyBorder="0" applyProtection="0"/>
    <xf numFmtId="0" fontId="64" fillId="51" borderId="0"/>
    <xf numFmtId="0" fontId="21" fillId="51" borderId="0"/>
    <xf numFmtId="0" fontId="50" fillId="51" borderId="0" applyNumberFormat="0" applyFont="0" applyBorder="0" applyProtection="0"/>
    <xf numFmtId="0" fontId="50" fillId="51" borderId="0" applyNumberFormat="0" applyFont="0" applyBorder="0" applyProtection="0"/>
    <xf numFmtId="0" fontId="50" fillId="51" borderId="0" applyNumberFormat="0" applyFont="0" applyBorder="0" applyProtection="0"/>
    <xf numFmtId="0" fontId="50" fillId="51" borderId="0" applyNumberFormat="0" applyFont="0" applyBorder="0" applyProtection="0"/>
    <xf numFmtId="0" fontId="50" fillId="51" borderId="0" applyNumberFormat="0" applyFont="0" applyBorder="0" applyProtection="0"/>
    <xf numFmtId="0" fontId="50" fillId="51" borderId="0" applyNumberFormat="0" applyFont="0" applyBorder="0" applyProtection="0"/>
    <xf numFmtId="0" fontId="64" fillId="60" borderId="0"/>
    <xf numFmtId="0" fontId="21" fillId="60" borderId="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50" fillId="60" borderId="0" applyNumberFormat="0" applyFont="0" applyBorder="0" applyProtection="0"/>
    <xf numFmtId="0" fontId="64" fillId="64" borderId="0"/>
    <xf numFmtId="0" fontId="21" fillId="64" borderId="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50" fillId="64" borderId="0" applyNumberFormat="0" applyFont="0" applyBorder="0" applyProtection="0"/>
    <xf numFmtId="0" fontId="64" fillId="69" borderId="0"/>
    <xf numFmtId="0" fontId="21" fillId="69" borderId="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50" fillId="69" borderId="0" applyNumberFormat="0" applyFont="0" applyBorder="0" applyProtection="0"/>
    <xf numFmtId="0" fontId="64" fillId="0" borderId="0">
      <alignment horizontal="left" vertical="center" indent="7"/>
    </xf>
    <xf numFmtId="0" fontId="21" fillId="0" borderId="0">
      <alignment horizontal="left" vertical="center" indent="7"/>
    </xf>
    <xf numFmtId="0" fontId="50" fillId="0" borderId="0" applyNumberFormat="0" applyFont="0" applyBorder="0" applyProtection="0">
      <alignment horizontal="left" vertical="center" indent="7"/>
    </xf>
    <xf numFmtId="0" fontId="50" fillId="0" borderId="0" applyNumberFormat="0" applyFont="0" applyBorder="0" applyProtection="0">
      <alignment horizontal="left" vertical="center" indent="7"/>
    </xf>
    <xf numFmtId="0" fontId="50" fillId="0" borderId="0" applyNumberFormat="0" applyFont="0" applyBorder="0" applyProtection="0">
      <alignment horizontal="left" vertical="center" indent="7"/>
    </xf>
    <xf numFmtId="0" fontId="50" fillId="0" borderId="0" applyNumberFormat="0" applyFont="0" applyBorder="0" applyProtection="0">
      <alignment horizontal="left" vertical="center" indent="7"/>
    </xf>
    <xf numFmtId="0" fontId="50" fillId="0" borderId="0" applyNumberFormat="0" applyFont="0" applyBorder="0" applyProtection="0">
      <alignment horizontal="left" vertical="center" indent="7"/>
    </xf>
    <xf numFmtId="0" fontId="50" fillId="0" borderId="0" applyNumberFormat="0" applyFont="0" applyBorder="0" applyProtection="0">
      <alignment horizontal="left" vertical="center" indent="7"/>
    </xf>
    <xf numFmtId="0" fontId="55" fillId="0" borderId="0" applyNumberFormat="0" applyFont="0" applyBorder="0" applyProtection="0">
      <alignment horizontal="left" vertical="center" indent="7"/>
    </xf>
    <xf numFmtId="0" fontId="65" fillId="70" borderId="0"/>
    <xf numFmtId="0" fontId="66" fillId="70" borderId="0"/>
    <xf numFmtId="0" fontId="67" fillId="68" borderId="0" applyNumberFormat="0" applyBorder="0" applyProtection="0"/>
    <xf numFmtId="0" fontId="66" fillId="70" borderId="0" applyNumberFormat="0" applyBorder="0" applyProtection="0"/>
    <xf numFmtId="0" fontId="65" fillId="65" borderId="0"/>
    <xf numFmtId="0" fontId="66" fillId="65" borderId="0"/>
    <xf numFmtId="0" fontId="67" fillId="65" borderId="0" applyNumberFormat="0" applyBorder="0" applyProtection="0"/>
    <xf numFmtId="0" fontId="66" fillId="65" borderId="0" applyNumberFormat="0" applyBorder="0" applyProtection="0"/>
    <xf numFmtId="0" fontId="65" fillId="66" borderId="0"/>
    <xf numFmtId="0" fontId="66" fillId="66" borderId="0"/>
    <xf numFmtId="0" fontId="67" fillId="51" borderId="0" applyNumberFormat="0" applyBorder="0" applyProtection="0"/>
    <xf numFmtId="0" fontId="66" fillId="66" borderId="0" applyNumberFormat="0" applyBorder="0" applyProtection="0"/>
    <xf numFmtId="0" fontId="65" fillId="53" borderId="0"/>
    <xf numFmtId="0" fontId="66" fillId="53" borderId="0"/>
    <xf numFmtId="0" fontId="67" fillId="71" borderId="0" applyNumberFormat="0" applyBorder="0" applyProtection="0"/>
    <xf numFmtId="0" fontId="66" fillId="53" borderId="0" applyNumberFormat="0" applyBorder="0" applyProtection="0"/>
    <xf numFmtId="0" fontId="65" fillId="70" borderId="0"/>
    <xf numFmtId="0" fontId="66" fillId="70" borderId="0"/>
    <xf numFmtId="0" fontId="67" fillId="70" borderId="0" applyNumberFormat="0" applyBorder="0" applyProtection="0"/>
    <xf numFmtId="0" fontId="66" fillId="70" borderId="0" applyNumberFormat="0" applyBorder="0" applyProtection="0"/>
    <xf numFmtId="0" fontId="65" fillId="55" borderId="0"/>
    <xf numFmtId="0" fontId="66" fillId="55" borderId="0"/>
    <xf numFmtId="0" fontId="67" fillId="72" borderId="0" applyNumberFormat="0" applyBorder="0" applyProtection="0"/>
    <xf numFmtId="0" fontId="66" fillId="55" borderId="0" applyNumberFormat="0" applyBorder="0" applyProtection="0"/>
    <xf numFmtId="0" fontId="68" fillId="68" borderId="0"/>
    <xf numFmtId="0" fontId="68" fillId="68" borderId="0"/>
    <xf numFmtId="0" fontId="67" fillId="68" borderId="0" applyNumberFormat="0" applyBorder="0" applyProtection="0"/>
    <xf numFmtId="0" fontId="68" fillId="65" borderId="0"/>
    <xf numFmtId="0" fontId="68" fillId="65" borderId="0"/>
    <xf numFmtId="0" fontId="67" fillId="65" borderId="0" applyNumberFormat="0" applyBorder="0" applyProtection="0"/>
    <xf numFmtId="0" fontId="68" fillId="51" borderId="0"/>
    <xf numFmtId="0" fontId="68" fillId="51" borderId="0"/>
    <xf numFmtId="0" fontId="67" fillId="51" borderId="0" applyNumberFormat="0" applyBorder="0" applyProtection="0"/>
    <xf numFmtId="0" fontId="68" fillId="71" borderId="0"/>
    <xf numFmtId="0" fontId="68" fillId="71" borderId="0"/>
    <xf numFmtId="0" fontId="67" fillId="71" borderId="0" applyNumberFormat="0" applyBorder="0" applyProtection="0"/>
    <xf numFmtId="0" fontId="68" fillId="70" borderId="0"/>
    <xf numFmtId="0" fontId="68" fillId="70" borderId="0"/>
    <xf numFmtId="0" fontId="67" fillId="70" borderId="0" applyNumberFormat="0" applyBorder="0" applyProtection="0"/>
    <xf numFmtId="0" fontId="68" fillId="72" borderId="0"/>
    <xf numFmtId="0" fontId="68" fillId="72" borderId="0"/>
    <xf numFmtId="0" fontId="67" fillId="72" borderId="0" applyNumberFormat="0" applyBorder="0" applyProtection="0"/>
    <xf numFmtId="0" fontId="69" fillId="73" borderId="0"/>
    <xf numFmtId="0" fontId="70" fillId="73" borderId="0"/>
    <xf numFmtId="0" fontId="70" fillId="73" borderId="0" applyNumberFormat="0" applyBorder="0" applyProtection="0"/>
    <xf numFmtId="0" fontId="69" fillId="65" borderId="0"/>
    <xf numFmtId="0" fontId="70" fillId="65" borderId="0"/>
    <xf numFmtId="0" fontId="70" fillId="65" borderId="0" applyNumberFormat="0" applyBorder="0" applyProtection="0"/>
    <xf numFmtId="0" fontId="69" fillId="68" borderId="0"/>
    <xf numFmtId="0" fontId="70" fillId="68" borderId="0"/>
    <xf numFmtId="0" fontId="70" fillId="68" borderId="0" applyNumberFormat="0" applyBorder="0" applyProtection="0"/>
    <xf numFmtId="0" fontId="69" fillId="71" borderId="0"/>
    <xf numFmtId="0" fontId="70" fillId="71" borderId="0"/>
    <xf numFmtId="0" fontId="70" fillId="71" borderId="0" applyNumberFormat="0" applyBorder="0" applyProtection="0"/>
    <xf numFmtId="0" fontId="69" fillId="70" borderId="0"/>
    <xf numFmtId="0" fontId="70" fillId="70" borderId="0"/>
    <xf numFmtId="0" fontId="70" fillId="70" borderId="0" applyNumberFormat="0" applyBorder="0" applyProtection="0"/>
    <xf numFmtId="0" fontId="69" fillId="74" borderId="0"/>
    <xf numFmtId="0" fontId="70" fillId="74" borderId="0"/>
    <xf numFmtId="0" fontId="70" fillId="74" borderId="0" applyNumberFormat="0" applyBorder="0" applyProtection="0"/>
    <xf numFmtId="0" fontId="69" fillId="73" borderId="0"/>
    <xf numFmtId="0" fontId="70" fillId="73" borderId="0"/>
    <xf numFmtId="0" fontId="70" fillId="73" borderId="0" applyNumberFormat="0" applyBorder="0" applyProtection="0"/>
    <xf numFmtId="0" fontId="69" fillId="65" borderId="0"/>
    <xf numFmtId="0" fontId="70" fillId="65" borderId="0"/>
    <xf numFmtId="0" fontId="70" fillId="65" borderId="0" applyNumberFormat="0" applyBorder="0" applyProtection="0"/>
    <xf numFmtId="0" fontId="69" fillId="68" borderId="0"/>
    <xf numFmtId="0" fontId="70" fillId="68" borderId="0"/>
    <xf numFmtId="0" fontId="70" fillId="68" borderId="0" applyNumberFormat="0" applyBorder="0" applyProtection="0"/>
    <xf numFmtId="0" fontId="69" fillId="71" borderId="0"/>
    <xf numFmtId="0" fontId="70" fillId="71" borderId="0"/>
    <xf numFmtId="0" fontId="70" fillId="71" borderId="0" applyNumberFormat="0" applyBorder="0" applyProtection="0"/>
    <xf numFmtId="0" fontId="69" fillId="70" borderId="0"/>
    <xf numFmtId="0" fontId="70" fillId="70" borderId="0"/>
    <xf numFmtId="0" fontId="70" fillId="70" borderId="0" applyNumberFormat="0" applyBorder="0" applyProtection="0"/>
    <xf numFmtId="0" fontId="69" fillId="74" borderId="0"/>
    <xf numFmtId="0" fontId="70" fillId="74" borderId="0"/>
    <xf numFmtId="0" fontId="70" fillId="74" borderId="0" applyNumberFormat="0" applyBorder="0" applyProtection="0"/>
    <xf numFmtId="0" fontId="69" fillId="73" borderId="0"/>
    <xf numFmtId="0" fontId="70" fillId="73" borderId="0"/>
    <xf numFmtId="0" fontId="70" fillId="73" borderId="0" applyNumberFormat="0" applyBorder="0" applyProtection="0"/>
    <xf numFmtId="0" fontId="69" fillId="65" borderId="0"/>
    <xf numFmtId="0" fontId="70" fillId="65" borderId="0"/>
    <xf numFmtId="0" fontId="70" fillId="65" borderId="0" applyNumberFormat="0" applyBorder="0" applyProtection="0"/>
    <xf numFmtId="0" fontId="69" fillId="51" borderId="0"/>
    <xf numFmtId="0" fontId="70" fillId="51" borderId="0"/>
    <xf numFmtId="0" fontId="70" fillId="51" borderId="0" applyNumberFormat="0" applyBorder="0" applyProtection="0"/>
    <xf numFmtId="0" fontId="69" fillId="71" borderId="0"/>
    <xf numFmtId="0" fontId="70" fillId="71" borderId="0"/>
    <xf numFmtId="0" fontId="70" fillId="71" borderId="0" applyNumberFormat="0" applyBorder="0" applyProtection="0"/>
    <xf numFmtId="0" fontId="69" fillId="70" borderId="0"/>
    <xf numFmtId="0" fontId="70" fillId="70" borderId="0"/>
    <xf numFmtId="0" fontId="70" fillId="70" borderId="0" applyNumberFormat="0" applyBorder="0" applyProtection="0"/>
    <xf numFmtId="0" fontId="69" fillId="74" borderId="0"/>
    <xf numFmtId="0" fontId="70" fillId="74" borderId="0"/>
    <xf numFmtId="0" fontId="70" fillId="74" borderId="0" applyNumberFormat="0" applyBorder="0" applyProtection="0"/>
    <xf numFmtId="0" fontId="68" fillId="75" borderId="0"/>
    <xf numFmtId="0" fontId="68" fillId="75" borderId="0"/>
    <xf numFmtId="0" fontId="67" fillId="75" borderId="0" applyNumberFormat="0" applyBorder="0" applyProtection="0"/>
    <xf numFmtId="0" fontId="68" fillId="52" borderId="0"/>
    <xf numFmtId="0" fontId="68" fillId="52" borderId="0"/>
    <xf numFmtId="0" fontId="67" fillId="52" borderId="0" applyNumberFormat="0" applyBorder="0" applyProtection="0"/>
    <xf numFmtId="0" fontId="68" fillId="76" borderId="0"/>
    <xf numFmtId="0" fontId="68" fillId="76" borderId="0"/>
    <xf numFmtId="0" fontId="67" fillId="76" borderId="0" applyNumberFormat="0" applyBorder="0" applyProtection="0"/>
    <xf numFmtId="0" fontId="68" fillId="71" borderId="0"/>
    <xf numFmtId="0" fontId="68" fillId="71" borderId="0"/>
    <xf numFmtId="0" fontId="67" fillId="71" borderId="0" applyNumberFormat="0" applyBorder="0" applyProtection="0"/>
    <xf numFmtId="0" fontId="68" fillId="70" borderId="0"/>
    <xf numFmtId="0" fontId="68" fillId="70" borderId="0"/>
    <xf numFmtId="0" fontId="67" fillId="70" borderId="0" applyNumberFormat="0" applyBorder="0" applyProtection="0"/>
    <xf numFmtId="0" fontId="68" fillId="77" borderId="0"/>
    <xf numFmtId="0" fontId="68" fillId="77" borderId="0"/>
    <xf numFmtId="0" fontId="67" fillId="77" borderId="0" applyNumberFormat="0" applyBorder="0" applyProtection="0"/>
    <xf numFmtId="0" fontId="71" fillId="0" borderId="0"/>
    <xf numFmtId="0" fontId="71" fillId="0" borderId="0"/>
    <xf numFmtId="0" fontId="72" fillId="0" borderId="0" applyNumberFormat="0" applyBorder="0" applyProtection="0"/>
    <xf numFmtId="0" fontId="73" fillId="63" borderId="0"/>
    <xf numFmtId="0" fontId="74" fillId="63" borderId="0"/>
    <xf numFmtId="0" fontId="74" fillId="63" borderId="0" applyNumberFormat="0" applyBorder="0" applyProtection="0"/>
    <xf numFmtId="4" fontId="75" fillId="0" borderId="0">
      <alignment horizontal="right" vertical="center"/>
    </xf>
    <xf numFmtId="4" fontId="76" fillId="0" borderId="0">
      <alignment horizontal="right" vertical="center"/>
    </xf>
    <xf numFmtId="4" fontId="76" fillId="0" borderId="0" applyBorder="0" applyProtection="0">
      <alignment horizontal="right" vertical="center"/>
    </xf>
    <xf numFmtId="0" fontId="77" fillId="50" borderId="0"/>
    <xf numFmtId="0" fontId="78" fillId="50" borderId="0"/>
    <xf numFmtId="0" fontId="78" fillId="50" borderId="0" applyNumberFormat="0" applyBorder="0" applyProtection="0"/>
    <xf numFmtId="0" fontId="79" fillId="50" borderId="0"/>
    <xf numFmtId="0" fontId="80" fillId="50" borderId="0"/>
    <xf numFmtId="0" fontId="80" fillId="50" borderId="0" applyNumberFormat="0" applyBorder="0" applyProtection="0"/>
    <xf numFmtId="0" fontId="81" fillId="53" borderId="31"/>
    <xf numFmtId="0" fontId="82" fillId="53" borderId="31"/>
    <xf numFmtId="0" fontId="82" fillId="53" borderId="31" applyNumberFormat="0" applyProtection="0"/>
    <xf numFmtId="0" fontId="83" fillId="53" borderId="31"/>
    <xf numFmtId="0" fontId="83" fillId="53" borderId="31"/>
    <xf numFmtId="0" fontId="84" fillId="53" borderId="31" applyNumberFormat="0" applyProtection="0"/>
    <xf numFmtId="0" fontId="81" fillId="53" borderId="31"/>
    <xf numFmtId="0" fontId="82" fillId="53" borderId="31"/>
    <xf numFmtId="0" fontId="82" fillId="53" borderId="31" applyNumberFormat="0" applyProtection="0"/>
    <xf numFmtId="0" fontId="81" fillId="53" borderId="31"/>
    <xf numFmtId="0" fontId="82" fillId="53" borderId="31"/>
    <xf numFmtId="0" fontId="82" fillId="53" borderId="31" applyNumberFormat="0" applyProtection="0"/>
    <xf numFmtId="0" fontId="85" fillId="78" borderId="26"/>
    <xf numFmtId="0" fontId="48" fillId="78" borderId="26"/>
    <xf numFmtId="0" fontId="48" fillId="78" borderId="32" applyNumberFormat="0" applyProtection="0"/>
    <xf numFmtId="0" fontId="86" fillId="0" borderId="27"/>
    <xf numFmtId="0" fontId="87" fillId="0" borderId="27"/>
    <xf numFmtId="0" fontId="87" fillId="0" borderId="33" applyNumberFormat="0" applyProtection="0"/>
    <xf numFmtId="0" fontId="86" fillId="0" borderId="27"/>
    <xf numFmtId="0" fontId="87" fillId="0" borderId="27"/>
    <xf numFmtId="0" fontId="87" fillId="0" borderId="33" applyNumberFormat="0" applyProtection="0"/>
    <xf numFmtId="0" fontId="85" fillId="78" borderId="26"/>
    <xf numFmtId="0" fontId="48" fillId="78" borderId="26"/>
    <xf numFmtId="0" fontId="48" fillId="78" borderId="32" applyNumberFormat="0" applyProtection="0"/>
    <xf numFmtId="0" fontId="88" fillId="0" borderId="27"/>
    <xf numFmtId="0" fontId="88" fillId="0" borderId="27"/>
    <xf numFmtId="0" fontId="89" fillId="0" borderId="33" applyNumberFormat="0" applyProtection="0"/>
    <xf numFmtId="0" fontId="85" fillId="78" borderId="26"/>
    <xf numFmtId="0" fontId="48" fillId="78" borderId="26"/>
    <xf numFmtId="0" fontId="48" fillId="78" borderId="32" applyNumberFormat="0" applyProtection="0"/>
    <xf numFmtId="0" fontId="90" fillId="53" borderId="31">
      <alignment horizontal="center" vertical="center"/>
    </xf>
    <xf numFmtId="0" fontId="90" fillId="53" borderId="31">
      <alignment horizontal="center" vertical="center"/>
    </xf>
    <xf numFmtId="0" fontId="90" fillId="53" borderId="31">
      <alignment horizontal="center" vertical="center"/>
    </xf>
    <xf numFmtId="0" fontId="90" fillId="53" borderId="31" applyNumberFormat="0" applyProtection="0">
      <alignment horizontal="center" vertical="center"/>
    </xf>
    <xf numFmtId="0" fontId="90" fillId="53" borderId="31">
      <alignment horizontal="center" vertical="center"/>
    </xf>
    <xf numFmtId="0" fontId="90" fillId="53" borderId="31">
      <alignment horizontal="center" vertical="center"/>
    </xf>
    <xf numFmtId="0" fontId="90" fillId="53" borderId="31" applyNumberFormat="0" applyProtection="0">
      <alignment horizontal="center" vertical="center"/>
    </xf>
    <xf numFmtId="0" fontId="90" fillId="53" borderId="31">
      <alignment horizontal="center" vertical="center"/>
    </xf>
    <xf numFmtId="0" fontId="90" fillId="53" borderId="31">
      <alignment horizontal="center" vertical="center"/>
    </xf>
    <xf numFmtId="0" fontId="90" fillId="53" borderId="31" applyNumberFormat="0" applyProtection="0">
      <alignment horizontal="center" vertical="center"/>
    </xf>
    <xf numFmtId="0" fontId="90" fillId="53" borderId="31">
      <alignment horizontal="center" vertical="center"/>
    </xf>
    <xf numFmtId="0" fontId="90" fillId="53" borderId="31">
      <alignment horizontal="center" vertical="center"/>
    </xf>
    <xf numFmtId="0" fontId="90" fillId="53" borderId="31" applyNumberFormat="0" applyProtection="0">
      <alignment horizontal="center" vertical="center"/>
    </xf>
    <xf numFmtId="0" fontId="90" fillId="53" borderId="31">
      <alignment horizontal="center" vertical="center"/>
    </xf>
    <xf numFmtId="0" fontId="90" fillId="53" borderId="31" applyNumberFormat="0" applyProtection="0">
      <alignment horizontal="center" vertical="center"/>
    </xf>
    <xf numFmtId="49" fontId="91" fillId="79" borderId="0">
      <alignment horizontal="center" vertical="center" wrapText="1"/>
    </xf>
    <xf numFmtId="49" fontId="91" fillId="80" borderId="34">
      <alignment horizontal="center" vertical="center" wrapText="1"/>
    </xf>
    <xf numFmtId="49" fontId="91" fillId="79" borderId="34">
      <alignment horizontal="center" vertical="center" wrapText="1"/>
    </xf>
    <xf numFmtId="49" fontId="91" fillId="79" borderId="34">
      <alignment horizontal="center" vertical="center" wrapText="1"/>
    </xf>
    <xf numFmtId="49" fontId="91" fillId="79" borderId="34" applyProtection="0">
      <alignment horizontal="center" vertical="center" wrapText="1"/>
    </xf>
    <xf numFmtId="49" fontId="91" fillId="80" borderId="34">
      <alignment horizontal="center" vertical="center" wrapText="1"/>
    </xf>
    <xf numFmtId="49" fontId="91" fillId="80" borderId="34" applyProtection="0">
      <alignment horizontal="center" vertical="center" wrapText="1"/>
    </xf>
    <xf numFmtId="49" fontId="91" fillId="60" borderId="34">
      <alignment horizontal="center" vertical="center" wrapText="1"/>
    </xf>
    <xf numFmtId="49" fontId="91" fillId="60" borderId="34">
      <alignment horizontal="center" vertical="center" wrapText="1"/>
    </xf>
    <xf numFmtId="49" fontId="91" fillId="60" borderId="34" applyProtection="0">
      <alignment horizontal="center" vertical="center" wrapText="1"/>
    </xf>
    <xf numFmtId="49" fontId="91" fillId="79" borderId="34">
      <alignment horizontal="center" vertical="center" wrapText="1"/>
    </xf>
    <xf numFmtId="49" fontId="91" fillId="79" borderId="34">
      <alignment horizontal="center" vertical="center" wrapText="1"/>
    </xf>
    <xf numFmtId="49" fontId="91" fillId="79" borderId="34" applyProtection="0">
      <alignment horizontal="center" vertical="center" wrapText="1"/>
    </xf>
    <xf numFmtId="49" fontId="91" fillId="79" borderId="0">
      <alignment horizontal="center" vertical="center" wrapText="1"/>
    </xf>
    <xf numFmtId="49" fontId="91" fillId="79" borderId="0" applyBorder="0" applyProtection="0">
      <alignment horizontal="center" vertical="center" wrapText="1"/>
    </xf>
    <xf numFmtId="49" fontId="91" fillId="76" borderId="0">
      <alignment horizontal="center" vertical="center" wrapText="1"/>
    </xf>
    <xf numFmtId="49" fontId="91" fillId="81" borderId="35">
      <alignment horizontal="center" vertical="center" wrapText="1"/>
    </xf>
    <xf numFmtId="49" fontId="91" fillId="81" borderId="35">
      <alignment horizontal="center" vertical="center" wrapText="1"/>
    </xf>
    <xf numFmtId="49" fontId="91" fillId="81" borderId="35" applyProtection="0">
      <alignment horizontal="center" vertical="center" wrapText="1"/>
    </xf>
    <xf numFmtId="49" fontId="91" fillId="63" borderId="35">
      <alignment horizontal="center" vertical="center" wrapText="1"/>
    </xf>
    <xf numFmtId="49" fontId="91" fillId="63" borderId="35">
      <alignment horizontal="center" vertical="center" wrapText="1"/>
    </xf>
    <xf numFmtId="49" fontId="91" fillId="63" borderId="35" applyProtection="0">
      <alignment horizontal="center" vertical="center" wrapText="1"/>
    </xf>
    <xf numFmtId="49" fontId="91" fillId="77" borderId="35">
      <alignment horizontal="center" vertical="center" wrapText="1"/>
    </xf>
    <xf numFmtId="49" fontId="91" fillId="77" borderId="35">
      <alignment horizontal="center" vertical="center" wrapText="1"/>
    </xf>
    <xf numFmtId="49" fontId="91" fillId="77" borderId="35" applyProtection="0">
      <alignment horizontal="center" vertical="center" wrapText="1"/>
    </xf>
    <xf numFmtId="49" fontId="91" fillId="60" borderId="35">
      <alignment horizontal="center" vertical="center" wrapText="1"/>
    </xf>
    <xf numFmtId="49" fontId="91" fillId="60" borderId="35">
      <alignment horizontal="center" vertical="center" wrapText="1"/>
    </xf>
    <xf numFmtId="49" fontId="91" fillId="60" borderId="35" applyProtection="0">
      <alignment horizontal="center" vertical="center" wrapText="1"/>
    </xf>
    <xf numFmtId="49" fontId="91" fillId="76" borderId="0">
      <alignment horizontal="center" vertical="center" wrapText="1"/>
    </xf>
    <xf numFmtId="49" fontId="91" fillId="76" borderId="0" applyBorder="0" applyProtection="0">
      <alignment horizontal="center" vertical="center" wrapText="1"/>
    </xf>
    <xf numFmtId="49" fontId="91" fillId="82" borderId="0">
      <alignment horizontal="center" vertical="center" wrapText="1"/>
    </xf>
    <xf numFmtId="49" fontId="91" fillId="74" borderId="35">
      <alignment horizontal="center" vertical="center" wrapText="1"/>
    </xf>
    <xf numFmtId="49" fontId="91" fillId="80" borderId="35">
      <alignment horizontal="center" vertical="center" wrapText="1"/>
    </xf>
    <xf numFmtId="49" fontId="91" fillId="80" borderId="35">
      <alignment horizontal="center" vertical="center" wrapText="1"/>
    </xf>
    <xf numFmtId="49" fontId="91" fillId="80" borderId="35" applyProtection="0">
      <alignment horizontal="center" vertical="center" wrapText="1"/>
    </xf>
    <xf numFmtId="49" fontId="91" fillId="74" borderId="35">
      <alignment horizontal="center" vertical="center" wrapText="1"/>
    </xf>
    <xf numFmtId="49" fontId="91" fillId="74" borderId="35" applyProtection="0">
      <alignment horizontal="center" vertical="center" wrapText="1"/>
    </xf>
    <xf numFmtId="49" fontId="91" fillId="80" borderId="35">
      <alignment horizontal="center" vertical="center" wrapText="1"/>
    </xf>
    <xf numFmtId="49" fontId="91" fillId="80" borderId="35">
      <alignment horizontal="center" vertical="center" wrapText="1"/>
    </xf>
    <xf numFmtId="49" fontId="91" fillId="80" borderId="35" applyProtection="0">
      <alignment horizontal="center" vertical="center" wrapText="1"/>
    </xf>
    <xf numFmtId="49" fontId="91" fillId="79" borderId="35">
      <alignment horizontal="center" vertical="center" wrapText="1"/>
    </xf>
    <xf numFmtId="49" fontId="91" fillId="79" borderId="35">
      <alignment horizontal="center" vertical="center" wrapText="1"/>
    </xf>
    <xf numFmtId="49" fontId="91" fillId="79" borderId="35" applyProtection="0">
      <alignment horizontal="center" vertical="center" wrapText="1"/>
    </xf>
    <xf numFmtId="49" fontId="91" fillId="80" borderId="35">
      <alignment horizontal="center" vertical="center" wrapText="1"/>
    </xf>
    <xf numFmtId="49" fontId="91" fillId="80" borderId="35">
      <alignment horizontal="center" vertical="center" wrapText="1"/>
    </xf>
    <xf numFmtId="49" fontId="91" fillId="80" borderId="35" applyProtection="0">
      <alignment horizontal="center" vertical="center" wrapText="1"/>
    </xf>
    <xf numFmtId="49" fontId="91" fillId="82" borderId="0">
      <alignment horizontal="center" vertical="center" wrapText="1"/>
    </xf>
    <xf numFmtId="49" fontId="91" fillId="82" borderId="0" applyBorder="0" applyProtection="0">
      <alignment horizontal="center" vertical="center" wrapText="1"/>
    </xf>
    <xf numFmtId="49" fontId="91" fillId="82" borderId="0">
      <alignment horizontal="center" vertical="center" wrapText="1"/>
    </xf>
    <xf numFmtId="49" fontId="91" fillId="74" borderId="36">
      <alignment horizontal="center" vertical="center" wrapText="1"/>
    </xf>
    <xf numFmtId="49" fontId="91" fillId="80" borderId="36">
      <alignment horizontal="center" vertical="center" wrapText="1"/>
    </xf>
    <xf numFmtId="49" fontId="91" fillId="80" borderId="36">
      <alignment horizontal="center" vertical="center" wrapText="1"/>
    </xf>
    <xf numFmtId="49" fontId="91" fillId="80" borderId="36" applyProtection="0">
      <alignment horizontal="center" vertical="center" wrapText="1"/>
    </xf>
    <xf numFmtId="49" fontId="91" fillId="74" borderId="36">
      <alignment horizontal="center" vertical="center" wrapText="1"/>
    </xf>
    <xf numFmtId="49" fontId="91" fillId="74" borderId="36" applyProtection="0">
      <alignment horizontal="center" vertical="center" wrapText="1"/>
    </xf>
    <xf numFmtId="49" fontId="91" fillId="80" borderId="37">
      <alignment horizontal="center" vertical="center" wrapText="1"/>
    </xf>
    <xf numFmtId="49" fontId="91" fillId="80" borderId="37">
      <alignment horizontal="center" vertical="center" wrapText="1"/>
    </xf>
    <xf numFmtId="49" fontId="91" fillId="80" borderId="37" applyProtection="0">
      <alignment horizontal="center" vertical="center" wrapText="1"/>
    </xf>
    <xf numFmtId="49" fontId="91" fillId="79" borderId="38">
      <alignment horizontal="center" vertical="center" wrapText="1"/>
    </xf>
    <xf numFmtId="49" fontId="91" fillId="79" borderId="38">
      <alignment horizontal="center" vertical="center" wrapText="1"/>
    </xf>
    <xf numFmtId="49" fontId="91" fillId="79" borderId="38" applyProtection="0">
      <alignment horizontal="center" vertical="center" wrapText="1"/>
    </xf>
    <xf numFmtId="49" fontId="91" fillId="80" borderId="36">
      <alignment horizontal="center" vertical="center" wrapText="1"/>
    </xf>
    <xf numFmtId="49" fontId="91" fillId="80" borderId="36">
      <alignment horizontal="center" vertical="center" wrapText="1"/>
    </xf>
    <xf numFmtId="49" fontId="91" fillId="80" borderId="36" applyProtection="0">
      <alignment horizontal="center" vertical="center" wrapText="1"/>
    </xf>
    <xf numFmtId="49" fontId="91" fillId="82" borderId="0">
      <alignment horizontal="center" vertical="center" wrapText="1"/>
    </xf>
    <xf numFmtId="49" fontId="91" fillId="82" borderId="0" applyBorder="0" applyProtection="0">
      <alignment horizontal="center" vertical="center" wrapText="1"/>
    </xf>
    <xf numFmtId="49" fontId="91" fillId="76" borderId="0">
      <alignment horizontal="center" vertical="center" wrapText="1"/>
    </xf>
    <xf numFmtId="49" fontId="91" fillId="81" borderId="36">
      <alignment horizontal="center" vertical="center" wrapText="1"/>
    </xf>
    <xf numFmtId="49" fontId="91" fillId="81" borderId="36">
      <alignment horizontal="center" vertical="center" wrapText="1"/>
    </xf>
    <xf numFmtId="49" fontId="91" fillId="81" borderId="36" applyProtection="0">
      <alignment horizontal="center" vertical="center" wrapText="1"/>
    </xf>
    <xf numFmtId="49" fontId="91" fillId="63" borderId="37">
      <alignment horizontal="center" vertical="center" wrapText="1"/>
    </xf>
    <xf numFmtId="49" fontId="91" fillId="63" borderId="37">
      <alignment horizontal="center" vertical="center" wrapText="1"/>
    </xf>
    <xf numFmtId="49" fontId="91" fillId="63" borderId="37" applyProtection="0">
      <alignment horizontal="center" vertical="center" wrapText="1"/>
    </xf>
    <xf numFmtId="49" fontId="91" fillId="77" borderId="38">
      <alignment horizontal="center" vertical="center" wrapText="1"/>
    </xf>
    <xf numFmtId="49" fontId="91" fillId="77" borderId="38">
      <alignment horizontal="center" vertical="center" wrapText="1"/>
    </xf>
    <xf numFmtId="49" fontId="91" fillId="77" borderId="38" applyProtection="0">
      <alignment horizontal="center" vertical="center" wrapText="1"/>
    </xf>
    <xf numFmtId="49" fontId="91" fillId="60" borderId="36">
      <alignment horizontal="center" vertical="center" wrapText="1"/>
    </xf>
    <xf numFmtId="49" fontId="91" fillId="60" borderId="36">
      <alignment horizontal="center" vertical="center" wrapText="1"/>
    </xf>
    <xf numFmtId="49" fontId="91" fillId="60" borderId="36" applyProtection="0">
      <alignment horizontal="center" vertical="center" wrapText="1"/>
    </xf>
    <xf numFmtId="49" fontId="91" fillId="76" borderId="0">
      <alignment horizontal="center" vertical="center" wrapText="1"/>
    </xf>
    <xf numFmtId="49" fontId="91" fillId="76" borderId="0" applyBorder="0" applyProtection="0">
      <alignment horizontal="center" vertical="center" wrapText="1"/>
    </xf>
    <xf numFmtId="49" fontId="91" fillId="79" borderId="0">
      <alignment horizontal="center" vertical="center" wrapText="1"/>
    </xf>
    <xf numFmtId="49" fontId="91" fillId="80" borderId="39">
      <alignment horizontal="center" vertical="center" wrapText="1"/>
    </xf>
    <xf numFmtId="49" fontId="91" fillId="79" borderId="39">
      <alignment horizontal="center" vertical="center" wrapText="1"/>
    </xf>
    <xf numFmtId="49" fontId="91" fillId="79" borderId="39">
      <alignment horizontal="center" vertical="center" wrapText="1"/>
    </xf>
    <xf numFmtId="49" fontId="91" fillId="79" borderId="39" applyProtection="0">
      <alignment horizontal="center" vertical="center" wrapText="1"/>
    </xf>
    <xf numFmtId="49" fontId="91" fillId="80" borderId="39">
      <alignment horizontal="center" vertical="center" wrapText="1"/>
    </xf>
    <xf numFmtId="49" fontId="91" fillId="80" borderId="39" applyProtection="0">
      <alignment horizontal="center" vertical="center" wrapText="1"/>
    </xf>
    <xf numFmtId="49" fontId="91" fillId="60" borderId="40">
      <alignment horizontal="center" vertical="center" wrapText="1"/>
    </xf>
    <xf numFmtId="49" fontId="91" fillId="60" borderId="40">
      <alignment horizontal="center" vertical="center" wrapText="1"/>
    </xf>
    <xf numFmtId="49" fontId="91" fillId="60" borderId="40" applyProtection="0">
      <alignment horizontal="center" vertical="center" wrapText="1"/>
    </xf>
    <xf numFmtId="49" fontId="91" fillId="60" borderId="41">
      <alignment horizontal="center" vertical="center" wrapText="1"/>
    </xf>
    <xf numFmtId="49" fontId="91" fillId="60" borderId="41">
      <alignment horizontal="center" vertical="center" wrapText="1"/>
    </xf>
    <xf numFmtId="49" fontId="91" fillId="60" borderId="41" applyProtection="0">
      <alignment horizontal="center" vertical="center" wrapText="1"/>
    </xf>
    <xf numFmtId="49" fontId="91" fillId="79" borderId="39">
      <alignment horizontal="center" vertical="center" wrapText="1"/>
    </xf>
    <xf numFmtId="49" fontId="91" fillId="79" borderId="39">
      <alignment horizontal="center" vertical="center" wrapText="1"/>
    </xf>
    <xf numFmtId="49" fontId="91" fillId="79" borderId="39" applyProtection="0">
      <alignment horizontal="center" vertical="center" wrapText="1"/>
    </xf>
    <xf numFmtId="49" fontId="91" fillId="79" borderId="0">
      <alignment horizontal="center" vertical="center" wrapText="1"/>
    </xf>
    <xf numFmtId="49" fontId="91" fillId="79" borderId="0" applyBorder="0" applyProtection="0">
      <alignment horizontal="center" vertical="center" wrapText="1"/>
    </xf>
    <xf numFmtId="0" fontId="92" fillId="75" borderId="26">
      <alignment horizontal="left" vertical="center"/>
    </xf>
    <xf numFmtId="0" fontId="92" fillId="75" borderId="26">
      <alignment horizontal="left" vertical="center"/>
    </xf>
    <xf numFmtId="0" fontId="92" fillId="75" borderId="26">
      <alignment horizontal="left" vertical="center"/>
    </xf>
    <xf numFmtId="0" fontId="93" fillId="75" borderId="32" applyNumberFormat="0" applyProtection="0">
      <alignment horizontal="left" vertical="center"/>
    </xf>
    <xf numFmtId="0" fontId="92" fillId="75" borderId="26">
      <alignment horizontal="left" vertical="center"/>
    </xf>
    <xf numFmtId="0" fontId="92" fillId="75" borderId="26">
      <alignment horizontal="left" vertical="center"/>
    </xf>
    <xf numFmtId="0" fontId="93" fillId="75" borderId="32" applyNumberFormat="0" applyProtection="0">
      <alignment horizontal="left" vertical="center"/>
    </xf>
    <xf numFmtId="0" fontId="92" fillId="75" borderId="26">
      <alignment horizontal="left" vertical="center"/>
    </xf>
    <xf numFmtId="0" fontId="92" fillId="75" borderId="26">
      <alignment horizontal="left" vertical="center"/>
    </xf>
    <xf numFmtId="0" fontId="93" fillId="75" borderId="32" applyNumberFormat="0" applyProtection="0">
      <alignment horizontal="left" vertical="center"/>
    </xf>
    <xf numFmtId="0" fontId="92" fillId="75" borderId="26">
      <alignment horizontal="left" vertical="center"/>
    </xf>
    <xf numFmtId="0" fontId="92" fillId="75" borderId="26">
      <alignment horizontal="left" vertical="center"/>
    </xf>
    <xf numFmtId="0" fontId="93" fillId="75" borderId="32" applyNumberFormat="0" applyProtection="0">
      <alignment horizontal="left" vertical="center"/>
    </xf>
    <xf numFmtId="0" fontId="92" fillId="75" borderId="26">
      <alignment horizontal="left" vertical="center"/>
    </xf>
    <xf numFmtId="0" fontId="93" fillId="75" borderId="32" applyNumberFormat="0" applyProtection="0">
      <alignment horizontal="left" vertical="center"/>
    </xf>
    <xf numFmtId="0" fontId="94" fillId="83" borderId="42">
      <alignment horizontal="center" vertical="center"/>
    </xf>
    <xf numFmtId="0" fontId="94" fillId="83" borderId="42">
      <alignment horizontal="center" vertical="center"/>
    </xf>
    <xf numFmtId="0" fontId="94" fillId="83" borderId="42">
      <alignment horizontal="center" vertical="center"/>
    </xf>
    <xf numFmtId="0" fontId="94" fillId="83" borderId="42">
      <alignment horizontal="center" vertical="center"/>
    </xf>
    <xf numFmtId="0" fontId="94" fillId="83" borderId="42" applyNumberFormat="0" applyProtection="0">
      <alignment horizontal="center" vertical="center"/>
    </xf>
    <xf numFmtId="0" fontId="94" fillId="83" borderId="42">
      <alignment horizontal="center" vertical="center"/>
    </xf>
    <xf numFmtId="0" fontId="94" fillId="83" borderId="42" applyNumberFormat="0" applyProtection="0">
      <alignment horizontal="center" vertical="center"/>
    </xf>
    <xf numFmtId="0" fontId="94" fillId="83" borderId="42">
      <alignment horizontal="center" vertical="center"/>
    </xf>
    <xf numFmtId="0" fontId="94" fillId="83" borderId="42">
      <alignment horizontal="center" vertical="center"/>
    </xf>
    <xf numFmtId="0" fontId="94" fillId="83" borderId="42" applyNumberFormat="0" applyProtection="0">
      <alignment horizontal="center" vertical="center"/>
    </xf>
    <xf numFmtId="0" fontId="94" fillId="83" borderId="42">
      <alignment horizontal="center" vertical="center"/>
    </xf>
    <xf numFmtId="0" fontId="94" fillId="83" borderId="42">
      <alignment horizontal="center" vertical="center"/>
    </xf>
    <xf numFmtId="0" fontId="94" fillId="83" borderId="42" applyNumberFormat="0" applyProtection="0">
      <alignment horizontal="center" vertical="center"/>
    </xf>
    <xf numFmtId="0" fontId="94" fillId="83" borderId="42">
      <alignment horizontal="center" vertical="center"/>
    </xf>
    <xf numFmtId="0" fontId="94" fillId="83" borderId="42" applyNumberFormat="0" applyProtection="0">
      <alignment horizontal="center" vertical="center"/>
    </xf>
    <xf numFmtId="0" fontId="95" fillId="66" borderId="43">
      <alignment horizontal="left" vertical="top" wrapText="1"/>
    </xf>
    <xf numFmtId="0" fontId="95" fillId="66" borderId="43">
      <alignment horizontal="left" vertical="top" wrapText="1"/>
    </xf>
    <xf numFmtId="0" fontId="95" fillId="66" borderId="43">
      <alignment horizontal="left" vertical="top" wrapText="1"/>
    </xf>
    <xf numFmtId="0" fontId="95" fillId="66" borderId="44" applyNumberFormat="0" applyProtection="0">
      <alignment horizontal="left" vertical="top" wrapText="1"/>
    </xf>
    <xf numFmtId="0" fontId="95" fillId="66" borderId="43">
      <alignment horizontal="left" vertical="top" wrapText="1"/>
    </xf>
    <xf numFmtId="0" fontId="95" fillId="66" borderId="43">
      <alignment horizontal="left" vertical="top" wrapText="1"/>
    </xf>
    <xf numFmtId="0" fontId="95" fillId="66" borderId="44" applyNumberFormat="0" applyProtection="0">
      <alignment horizontal="left" vertical="top" wrapText="1"/>
    </xf>
    <xf numFmtId="0" fontId="95" fillId="66" borderId="43">
      <alignment horizontal="left" vertical="top" wrapText="1"/>
    </xf>
    <xf numFmtId="0" fontId="95" fillId="66" borderId="44" applyNumberFormat="0" applyProtection="0">
      <alignment horizontal="left" vertical="top" wrapText="1"/>
    </xf>
    <xf numFmtId="49" fontId="91" fillId="84" borderId="26">
      <alignment vertical="center" wrapText="1"/>
    </xf>
    <xf numFmtId="49" fontId="91" fillId="84" borderId="45">
      <alignment vertical="center" wrapText="1"/>
    </xf>
    <xf numFmtId="49" fontId="91" fillId="84" borderId="45">
      <alignment vertical="center" wrapText="1"/>
    </xf>
    <xf numFmtId="49" fontId="91" fillId="84" borderId="46" applyProtection="0">
      <alignment vertical="center" wrapText="1"/>
    </xf>
    <xf numFmtId="49" fontId="91" fillId="84" borderId="45">
      <alignment vertical="center" wrapText="1"/>
    </xf>
    <xf numFmtId="49" fontId="91" fillId="84" borderId="45">
      <alignment vertical="center" wrapText="1"/>
    </xf>
    <xf numFmtId="49" fontId="91" fillId="84" borderId="46" applyProtection="0">
      <alignment vertical="center" wrapText="1"/>
    </xf>
    <xf numFmtId="49" fontId="91" fillId="84" borderId="45">
      <alignment vertical="center" wrapText="1"/>
    </xf>
    <xf numFmtId="49" fontId="91" fillId="84" borderId="45">
      <alignment vertical="center" wrapText="1"/>
    </xf>
    <xf numFmtId="49" fontId="91" fillId="84" borderId="46" applyProtection="0">
      <alignment vertical="center" wrapText="1"/>
    </xf>
    <xf numFmtId="49" fontId="91" fillId="78" borderId="45">
      <alignment vertical="center" wrapText="1"/>
    </xf>
    <xf numFmtId="49" fontId="91" fillId="78" borderId="45">
      <alignment vertical="center" wrapText="1"/>
    </xf>
    <xf numFmtId="49" fontId="91" fillId="78" borderId="46" applyProtection="0">
      <alignment vertical="center" wrapText="1"/>
    </xf>
    <xf numFmtId="49" fontId="91" fillId="84" borderId="26">
      <alignment vertical="center" wrapText="1"/>
    </xf>
    <xf numFmtId="49" fontId="91" fillId="84" borderId="32" applyProtection="0">
      <alignment vertical="center" wrapText="1"/>
    </xf>
    <xf numFmtId="49" fontId="91" fillId="85" borderId="26">
      <alignment wrapText="1"/>
    </xf>
    <xf numFmtId="49" fontId="91" fillId="85" borderId="45">
      <alignment wrapText="1"/>
    </xf>
    <xf numFmtId="49" fontId="91" fillId="85" borderId="45">
      <alignment wrapText="1"/>
    </xf>
    <xf numFmtId="49" fontId="91" fillId="85" borderId="46" applyProtection="0">
      <alignment wrapText="1"/>
    </xf>
    <xf numFmtId="49" fontId="91" fillId="85" borderId="45">
      <alignment wrapText="1"/>
    </xf>
    <xf numFmtId="49" fontId="91" fillId="85" borderId="45">
      <alignment wrapText="1"/>
    </xf>
    <xf numFmtId="49" fontId="91" fillId="85" borderId="46" applyProtection="0">
      <alignment wrapText="1"/>
    </xf>
    <xf numFmtId="49" fontId="91" fillId="85" borderId="26">
      <alignment wrapText="1"/>
    </xf>
    <xf numFmtId="49" fontId="91" fillId="85" borderId="32" applyProtection="0">
      <alignment wrapText="1"/>
    </xf>
    <xf numFmtId="49" fontId="91" fillId="86" borderId="26">
      <alignment wrapText="1"/>
    </xf>
    <xf numFmtId="49" fontId="91" fillId="86" borderId="26">
      <alignment wrapText="1"/>
    </xf>
    <xf numFmtId="49" fontId="91" fillId="87" borderId="26">
      <alignment wrapText="1"/>
    </xf>
    <xf numFmtId="49" fontId="91" fillId="87" borderId="26">
      <alignment wrapText="1"/>
    </xf>
    <xf numFmtId="49" fontId="91" fillId="87" borderId="32" applyProtection="0">
      <alignment wrapText="1"/>
    </xf>
    <xf numFmtId="49" fontId="91" fillId="86" borderId="26">
      <alignment wrapText="1"/>
    </xf>
    <xf numFmtId="49" fontId="91" fillId="86" borderId="32" applyProtection="0">
      <alignment wrapText="1"/>
    </xf>
    <xf numFmtId="49" fontId="91" fillId="82" borderId="26">
      <alignment wrapText="1"/>
    </xf>
    <xf numFmtId="49" fontId="91" fillId="82" borderId="26">
      <alignment wrapText="1"/>
    </xf>
    <xf numFmtId="49" fontId="91" fillId="82" borderId="32" applyProtection="0">
      <alignment wrapText="1"/>
    </xf>
    <xf numFmtId="49" fontId="91" fillId="86" borderId="26">
      <alignment wrapText="1"/>
    </xf>
    <xf numFmtId="49" fontId="91" fillId="86" borderId="32" applyProtection="0">
      <alignment wrapText="1"/>
    </xf>
    <xf numFmtId="49" fontId="91" fillId="87" borderId="26">
      <alignment vertical="center" wrapText="1"/>
    </xf>
    <xf numFmtId="49" fontId="91" fillId="88" borderId="45">
      <alignment vertical="center" wrapText="1"/>
    </xf>
    <xf numFmtId="49" fontId="91" fillId="82" borderId="45">
      <alignment vertical="center" wrapText="1"/>
    </xf>
    <xf numFmtId="49" fontId="91" fillId="82" borderId="45">
      <alignment vertical="center" wrapText="1"/>
    </xf>
    <xf numFmtId="49" fontId="91" fillId="82" borderId="46" applyProtection="0">
      <alignment vertical="center" wrapText="1"/>
    </xf>
    <xf numFmtId="49" fontId="91" fillId="88" borderId="45">
      <alignment vertical="center" wrapText="1"/>
    </xf>
    <xf numFmtId="49" fontId="91" fillId="88" borderId="46" applyProtection="0">
      <alignment vertical="center" wrapText="1"/>
    </xf>
    <xf numFmtId="49" fontId="91" fillId="82" borderId="45">
      <alignment vertical="center" wrapText="1"/>
    </xf>
    <xf numFmtId="49" fontId="91" fillId="82" borderId="45">
      <alignment vertical="center" wrapText="1"/>
    </xf>
    <xf numFmtId="49" fontId="91" fillId="82" borderId="46" applyProtection="0">
      <alignment vertical="center" wrapText="1"/>
    </xf>
    <xf numFmtId="49" fontId="91" fillId="89" borderId="45">
      <alignment vertical="center" wrapText="1"/>
    </xf>
    <xf numFmtId="49" fontId="91" fillId="89" borderId="45">
      <alignment vertical="center" wrapText="1"/>
    </xf>
    <xf numFmtId="49" fontId="91" fillId="89" borderId="46" applyProtection="0">
      <alignment vertical="center" wrapText="1"/>
    </xf>
    <xf numFmtId="49" fontId="91" fillId="71" borderId="45">
      <alignment vertical="center" wrapText="1"/>
    </xf>
    <xf numFmtId="49" fontId="91" fillId="71" borderId="45">
      <alignment vertical="center" wrapText="1"/>
    </xf>
    <xf numFmtId="49" fontId="91" fillId="71" borderId="46" applyProtection="0">
      <alignment vertical="center" wrapText="1"/>
    </xf>
    <xf numFmtId="49" fontId="91" fillId="87" borderId="26">
      <alignment vertical="center" wrapText="1"/>
    </xf>
    <xf numFmtId="49" fontId="91" fillId="87" borderId="32" applyProtection="0">
      <alignment vertical="center" wrapText="1"/>
    </xf>
    <xf numFmtId="49" fontId="91" fillId="86" borderId="26">
      <alignment wrapText="1"/>
    </xf>
    <xf numFmtId="49" fontId="91" fillId="55" borderId="45">
      <alignment wrapText="1"/>
    </xf>
    <xf numFmtId="49" fontId="91" fillId="55" borderId="45">
      <alignment wrapText="1"/>
    </xf>
    <xf numFmtId="49" fontId="91" fillId="55" borderId="46" applyProtection="0">
      <alignment wrapText="1"/>
    </xf>
    <xf numFmtId="49" fontId="91" fillId="88" borderId="45">
      <alignment wrapText="1"/>
    </xf>
    <xf numFmtId="49" fontId="91" fillId="88" borderId="45">
      <alignment wrapText="1"/>
    </xf>
    <xf numFmtId="49" fontId="91" fillId="88" borderId="46" applyProtection="0">
      <alignment wrapText="1"/>
    </xf>
    <xf numFmtId="49" fontId="91" fillId="55" borderId="45">
      <alignment wrapText="1"/>
    </xf>
    <xf numFmtId="49" fontId="91" fillId="55" borderId="45">
      <alignment wrapText="1"/>
    </xf>
    <xf numFmtId="49" fontId="91" fillId="55" borderId="46" applyProtection="0">
      <alignment wrapText="1"/>
    </xf>
    <xf numFmtId="49" fontId="91" fillId="61" borderId="45">
      <alignment wrapText="1"/>
    </xf>
    <xf numFmtId="49" fontId="91" fillId="61" borderId="45">
      <alignment wrapText="1"/>
    </xf>
    <xf numFmtId="49" fontId="91" fillId="61" borderId="46" applyProtection="0">
      <alignment wrapText="1"/>
    </xf>
    <xf numFmtId="49" fontId="91" fillId="86" borderId="26">
      <alignment wrapText="1"/>
    </xf>
    <xf numFmtId="49" fontId="91" fillId="86" borderId="32" applyProtection="0">
      <alignment wrapText="1"/>
    </xf>
    <xf numFmtId="49" fontId="91" fillId="90" borderId="26">
      <alignment vertical="center" wrapText="1"/>
    </xf>
    <xf numFmtId="49" fontId="91" fillId="91" borderId="45">
      <alignment vertical="center" wrapText="1"/>
    </xf>
    <xf numFmtId="49" fontId="91" fillId="91" borderId="45">
      <alignment vertical="center" wrapText="1"/>
    </xf>
    <xf numFmtId="49" fontId="91" fillId="91" borderId="46" applyProtection="0">
      <alignment vertical="center" wrapText="1"/>
    </xf>
    <xf numFmtId="49" fontId="91" fillId="76" borderId="45">
      <alignment vertical="center" wrapText="1"/>
    </xf>
    <xf numFmtId="49" fontId="91" fillId="76" borderId="45">
      <alignment vertical="center" wrapText="1"/>
    </xf>
    <xf numFmtId="49" fontId="91" fillId="76" borderId="46" applyProtection="0">
      <alignment vertical="center" wrapText="1"/>
    </xf>
    <xf numFmtId="49" fontId="91" fillId="84" borderId="45">
      <alignment vertical="center" wrapText="1"/>
    </xf>
    <xf numFmtId="49" fontId="91" fillId="84" borderId="45">
      <alignment vertical="center" wrapText="1"/>
    </xf>
    <xf numFmtId="49" fontId="91" fillId="84" borderId="46" applyProtection="0">
      <alignment vertical="center" wrapText="1"/>
    </xf>
    <xf numFmtId="49" fontId="91" fillId="90" borderId="26">
      <alignment vertical="center" wrapText="1"/>
    </xf>
    <xf numFmtId="49" fontId="91" fillId="90" borderId="32" applyProtection="0">
      <alignment vertical="center" wrapText="1"/>
    </xf>
    <xf numFmtId="49" fontId="91" fillId="84" borderId="26">
      <alignment vertical="center" wrapText="1"/>
    </xf>
    <xf numFmtId="49" fontId="91" fillId="89" borderId="45">
      <alignment vertical="center" wrapText="1"/>
    </xf>
    <xf numFmtId="49" fontId="91" fillId="68" borderId="45">
      <alignment vertical="center" wrapText="1"/>
    </xf>
    <xf numFmtId="49" fontId="91" fillId="68" borderId="45">
      <alignment vertical="center" wrapText="1"/>
    </xf>
    <xf numFmtId="49" fontId="91" fillId="68" borderId="46" applyProtection="0">
      <alignment vertical="center" wrapText="1"/>
    </xf>
    <xf numFmtId="49" fontId="91" fillId="89" borderId="45">
      <alignment vertical="center" wrapText="1"/>
    </xf>
    <xf numFmtId="49" fontId="91" fillId="89" borderId="46" applyProtection="0">
      <alignment vertical="center" wrapText="1"/>
    </xf>
    <xf numFmtId="49" fontId="91" fillId="67" borderId="45">
      <alignment vertical="center" wrapText="1"/>
    </xf>
    <xf numFmtId="49" fontId="91" fillId="67" borderId="45">
      <alignment vertical="center" wrapText="1"/>
    </xf>
    <xf numFmtId="49" fontId="91" fillId="67" borderId="46" applyProtection="0">
      <alignment vertical="center" wrapText="1"/>
    </xf>
    <xf numFmtId="49" fontId="91" fillId="92" borderId="45">
      <alignment vertical="center" wrapText="1"/>
    </xf>
    <xf numFmtId="49" fontId="91" fillId="92" borderId="45">
      <alignment vertical="center" wrapText="1"/>
    </xf>
    <xf numFmtId="49" fontId="91" fillId="92" borderId="46" applyProtection="0">
      <alignment vertical="center" wrapText="1"/>
    </xf>
    <xf numFmtId="49" fontId="91" fillId="68" borderId="45">
      <alignment vertical="center" wrapText="1"/>
    </xf>
    <xf numFmtId="49" fontId="91" fillId="68" borderId="45">
      <alignment vertical="center" wrapText="1"/>
    </xf>
    <xf numFmtId="49" fontId="91" fillId="68" borderId="46" applyProtection="0">
      <alignment vertical="center" wrapText="1"/>
    </xf>
    <xf numFmtId="49" fontId="91" fillId="84" borderId="26">
      <alignment vertical="center" wrapText="1"/>
    </xf>
    <xf numFmtId="49" fontId="91" fillId="84" borderId="32" applyProtection="0">
      <alignment vertical="center" wrapText="1"/>
    </xf>
    <xf numFmtId="49" fontId="91" fillId="62" borderId="0">
      <alignment vertical="center" wrapText="1"/>
    </xf>
    <xf numFmtId="49" fontId="91" fillId="88" borderId="47">
      <alignment vertical="center" wrapText="1"/>
    </xf>
    <xf numFmtId="49" fontId="91" fillId="62" borderId="47">
      <alignment vertical="center" wrapText="1"/>
    </xf>
    <xf numFmtId="49" fontId="91" fillId="62" borderId="47">
      <alignment vertical="center" wrapText="1"/>
    </xf>
    <xf numFmtId="49" fontId="91" fillId="62" borderId="47" applyProtection="0">
      <alignment vertical="center" wrapText="1"/>
    </xf>
    <xf numFmtId="49" fontId="91" fillId="88" borderId="47">
      <alignment vertical="center" wrapText="1"/>
    </xf>
    <xf numFmtId="49" fontId="91" fillId="88" borderId="47" applyProtection="0">
      <alignment vertical="center" wrapText="1"/>
    </xf>
    <xf numFmtId="49" fontId="91" fillId="62" borderId="47">
      <alignment vertical="center" wrapText="1"/>
    </xf>
    <xf numFmtId="49" fontId="91" fillId="62" borderId="47">
      <alignment vertical="center" wrapText="1"/>
    </xf>
    <xf numFmtId="49" fontId="91" fillId="62" borderId="47" applyProtection="0">
      <alignment vertical="center" wrapText="1"/>
    </xf>
    <xf numFmtId="49" fontId="91" fillId="62" borderId="47">
      <alignment vertical="center" wrapText="1"/>
    </xf>
    <xf numFmtId="49" fontId="91" fillId="62" borderId="47">
      <alignment vertical="center" wrapText="1"/>
    </xf>
    <xf numFmtId="49" fontId="91" fillId="62" borderId="47" applyProtection="0">
      <alignment vertical="center" wrapText="1"/>
    </xf>
    <xf numFmtId="49" fontId="91" fillId="62" borderId="47">
      <alignment vertical="center" wrapText="1"/>
    </xf>
    <xf numFmtId="49" fontId="91" fillId="62" borderId="47">
      <alignment vertical="center" wrapText="1"/>
    </xf>
    <xf numFmtId="49" fontId="91" fillId="62" borderId="47" applyProtection="0">
      <alignment vertical="center" wrapText="1"/>
    </xf>
    <xf numFmtId="49" fontId="91" fillId="62" borderId="0">
      <alignment vertical="center" wrapText="1"/>
    </xf>
    <xf numFmtId="49" fontId="91" fillId="62" borderId="0" applyBorder="0" applyProtection="0">
      <alignment vertical="center" wrapText="1"/>
    </xf>
    <xf numFmtId="49" fontId="96" fillId="58" borderId="0">
      <alignment vertical="center" wrapText="1"/>
    </xf>
    <xf numFmtId="49" fontId="97" fillId="58" borderId="0">
      <alignment vertical="center" wrapText="1" shrinkToFit="1"/>
    </xf>
    <xf numFmtId="49" fontId="98" fillId="58" borderId="0">
      <alignment vertical="center" wrapText="1" shrinkToFit="1"/>
    </xf>
    <xf numFmtId="49" fontId="98" fillId="58" borderId="0">
      <alignment vertical="center" wrapText="1" shrinkToFit="1"/>
    </xf>
    <xf numFmtId="49" fontId="98" fillId="58" borderId="0" applyBorder="0" applyProtection="0">
      <alignment vertical="center" wrapText="1" shrinkToFit="1"/>
    </xf>
    <xf numFmtId="49" fontId="97" fillId="58" borderId="0">
      <alignment vertical="center" wrapText="1" shrinkToFit="1"/>
    </xf>
    <xf numFmtId="49" fontId="97" fillId="58" borderId="0" applyBorder="0" applyProtection="0">
      <alignment vertical="center" wrapText="1" shrinkToFit="1"/>
    </xf>
    <xf numFmtId="49" fontId="96" fillId="58" borderId="0">
      <alignment vertical="center" wrapText="1" shrinkToFit="1"/>
    </xf>
    <xf numFmtId="49" fontId="96" fillId="58" borderId="0">
      <alignment vertical="center" wrapText="1" shrinkToFit="1"/>
    </xf>
    <xf numFmtId="49" fontId="96" fillId="58" borderId="0" applyBorder="0" applyProtection="0">
      <alignment vertical="center" wrapText="1" shrinkToFit="1"/>
    </xf>
    <xf numFmtId="49" fontId="99" fillId="58" borderId="0">
      <alignment vertical="center" wrapText="1" shrinkToFit="1"/>
    </xf>
    <xf numFmtId="49" fontId="99" fillId="58" borderId="0">
      <alignment vertical="center" wrapText="1" shrinkToFit="1"/>
    </xf>
    <xf numFmtId="49" fontId="99" fillId="58" borderId="0" applyBorder="0" applyProtection="0">
      <alignment vertical="center" wrapText="1" shrinkToFit="1"/>
    </xf>
    <xf numFmtId="49" fontId="98" fillId="58" borderId="0">
      <alignment vertical="center" wrapText="1" shrinkToFit="1"/>
    </xf>
    <xf numFmtId="49" fontId="98" fillId="58" borderId="0">
      <alignment vertical="center" wrapText="1" shrinkToFit="1"/>
    </xf>
    <xf numFmtId="49" fontId="98" fillId="58" borderId="0" applyBorder="0" applyProtection="0">
      <alignment vertical="center" wrapText="1" shrinkToFit="1"/>
    </xf>
    <xf numFmtId="49" fontId="96" fillId="58" borderId="0">
      <alignment vertical="center" wrapText="1"/>
    </xf>
    <xf numFmtId="49" fontId="96" fillId="58" borderId="0" applyBorder="0" applyProtection="0">
      <alignment vertical="center" wrapText="1"/>
    </xf>
    <xf numFmtId="49" fontId="100" fillId="58" borderId="0">
      <alignment vertical="center" wrapText="1"/>
    </xf>
    <xf numFmtId="49" fontId="100" fillId="58" borderId="0">
      <alignment vertical="center" wrapText="1"/>
    </xf>
    <xf numFmtId="49" fontId="100" fillId="58" borderId="0">
      <alignment vertical="center" wrapText="1"/>
    </xf>
    <xf numFmtId="49" fontId="100" fillId="58" borderId="0">
      <alignment vertical="center" wrapText="1"/>
    </xf>
    <xf numFmtId="49" fontId="100" fillId="58" borderId="0" applyBorder="0" applyProtection="0">
      <alignment vertical="center" wrapText="1"/>
    </xf>
    <xf numFmtId="49" fontId="100" fillId="58" borderId="0">
      <alignment vertical="center" wrapText="1"/>
    </xf>
    <xf numFmtId="49" fontId="100" fillId="58" borderId="0" applyBorder="0" applyProtection="0">
      <alignment vertical="center" wrapText="1"/>
    </xf>
    <xf numFmtId="49" fontId="100" fillId="58" borderId="0">
      <alignment vertical="center" wrapText="1"/>
    </xf>
    <xf numFmtId="49" fontId="100" fillId="58" borderId="0">
      <alignment vertical="center" wrapText="1"/>
    </xf>
    <xf numFmtId="49" fontId="100" fillId="58" borderId="0" applyBorder="0" applyProtection="0">
      <alignment vertical="center" wrapText="1"/>
    </xf>
    <xf numFmtId="49" fontId="100" fillId="58" borderId="0">
      <alignment vertical="center" wrapText="1"/>
    </xf>
    <xf numFmtId="49" fontId="100" fillId="58" borderId="0" applyBorder="0" applyProtection="0">
      <alignment vertical="center" wrapText="1"/>
    </xf>
    <xf numFmtId="49" fontId="91" fillId="54" borderId="0">
      <alignment vertical="center" wrapText="1"/>
    </xf>
    <xf numFmtId="49" fontId="91" fillId="54" borderId="0">
      <alignment vertical="center" wrapText="1"/>
    </xf>
    <xf numFmtId="49" fontId="91" fillId="80" borderId="0">
      <alignment vertical="center" wrapText="1"/>
    </xf>
    <xf numFmtId="49" fontId="91" fillId="80" borderId="0">
      <alignment vertical="center" wrapText="1"/>
    </xf>
    <xf numFmtId="49" fontId="91" fillId="80" borderId="0" applyBorder="0" applyProtection="0">
      <alignment vertical="center" wrapText="1"/>
    </xf>
    <xf numFmtId="49" fontId="91" fillId="54" borderId="0">
      <alignment vertical="center" wrapText="1"/>
    </xf>
    <xf numFmtId="49" fontId="91" fillId="54" borderId="0" applyBorder="0" applyProtection="0">
      <alignment vertical="center" wrapText="1"/>
    </xf>
    <xf numFmtId="49" fontId="91" fillId="54" borderId="0">
      <alignment vertical="center" wrapText="1"/>
    </xf>
    <xf numFmtId="49" fontId="91" fillId="54" borderId="0">
      <alignment vertical="center" wrapText="1"/>
    </xf>
    <xf numFmtId="49" fontId="91" fillId="54" borderId="0" applyBorder="0" applyProtection="0">
      <alignment vertical="center" wrapText="1"/>
    </xf>
    <xf numFmtId="49" fontId="91" fillId="54" borderId="0">
      <alignment vertical="center" wrapText="1"/>
    </xf>
    <xf numFmtId="49" fontId="91" fillId="54" borderId="0">
      <alignment vertical="center" wrapText="1"/>
    </xf>
    <xf numFmtId="49" fontId="91" fillId="54" borderId="0" applyBorder="0" applyProtection="0">
      <alignment vertical="center" wrapText="1"/>
    </xf>
    <xf numFmtId="49" fontId="91" fillId="79" borderId="0">
      <alignment vertical="center" wrapText="1"/>
    </xf>
    <xf numFmtId="49" fontId="91" fillId="79" borderId="0">
      <alignment vertical="center" wrapText="1"/>
    </xf>
    <xf numFmtId="49" fontId="91" fillId="79" borderId="0" applyBorder="0" applyProtection="0">
      <alignment vertical="center" wrapText="1"/>
    </xf>
    <xf numFmtId="49" fontId="91" fillId="54" borderId="0">
      <alignment vertical="center" wrapText="1"/>
    </xf>
    <xf numFmtId="49" fontId="91" fillId="54" borderId="0" applyBorder="0" applyProtection="0">
      <alignment vertical="center" wrapText="1"/>
    </xf>
    <xf numFmtId="49" fontId="100" fillId="93" borderId="0">
      <alignment vertical="center" wrapText="1"/>
    </xf>
    <xf numFmtId="49" fontId="100" fillId="93" borderId="0">
      <alignment vertical="center" wrapText="1" shrinkToFit="1"/>
    </xf>
    <xf numFmtId="49" fontId="100" fillId="93" borderId="0">
      <alignment vertical="center" wrapText="1" shrinkToFit="1"/>
    </xf>
    <xf numFmtId="49" fontId="100" fillId="93" borderId="0" applyBorder="0" applyProtection="0">
      <alignment vertical="center" wrapText="1" shrinkToFit="1"/>
    </xf>
    <xf numFmtId="49" fontId="100" fillId="94" borderId="0">
      <alignment vertical="center" wrapText="1" shrinkToFit="1"/>
    </xf>
    <xf numFmtId="49" fontId="100" fillId="94" borderId="0">
      <alignment vertical="center" wrapText="1" shrinkToFit="1"/>
    </xf>
    <xf numFmtId="49" fontId="100" fillId="94" borderId="0" applyBorder="0" applyProtection="0">
      <alignment vertical="center" wrapText="1" shrinkToFit="1"/>
    </xf>
    <xf numFmtId="49" fontId="100" fillId="93" borderId="0">
      <alignment vertical="center" wrapText="1" shrinkToFit="1"/>
    </xf>
    <xf numFmtId="49" fontId="100" fillId="93" borderId="0">
      <alignment vertical="center" wrapText="1" shrinkToFit="1"/>
    </xf>
    <xf numFmtId="49" fontId="100" fillId="93" borderId="0" applyBorder="0" applyProtection="0">
      <alignment vertical="center" wrapText="1" shrinkToFit="1"/>
    </xf>
    <xf numFmtId="49" fontId="100" fillId="93" borderId="0">
      <alignment vertical="center" wrapText="1"/>
    </xf>
    <xf numFmtId="49" fontId="100" fillId="93" borderId="0" applyBorder="0" applyProtection="0">
      <alignment vertical="center" wrapText="1"/>
    </xf>
    <xf numFmtId="49" fontId="91" fillId="94" borderId="0">
      <alignment vertical="center" wrapText="1"/>
    </xf>
    <xf numFmtId="49" fontId="91" fillId="73" borderId="0">
      <alignment vertical="center" wrapText="1"/>
    </xf>
    <xf numFmtId="49" fontId="91" fillId="73" borderId="0">
      <alignment vertical="center" wrapText="1"/>
    </xf>
    <xf numFmtId="49" fontId="91" fillId="73" borderId="0" applyBorder="0" applyProtection="0">
      <alignment vertical="center" wrapText="1"/>
    </xf>
    <xf numFmtId="49" fontId="91" fillId="71" borderId="0">
      <alignment vertical="center" wrapText="1"/>
    </xf>
    <xf numFmtId="49" fontId="91" fillId="71" borderId="0">
      <alignment vertical="center" wrapText="1"/>
    </xf>
    <xf numFmtId="49" fontId="91" fillId="71" borderId="0" applyBorder="0" applyProtection="0">
      <alignment vertical="center" wrapText="1"/>
    </xf>
    <xf numFmtId="49" fontId="91" fillId="73" borderId="0">
      <alignment vertical="center" wrapText="1"/>
    </xf>
    <xf numFmtId="49" fontId="91" fillId="73" borderId="0">
      <alignment vertical="center" wrapText="1"/>
    </xf>
    <xf numFmtId="49" fontId="91" fillId="73" borderId="0" applyBorder="0" applyProtection="0">
      <alignment vertical="center" wrapText="1"/>
    </xf>
    <xf numFmtId="49" fontId="91" fillId="51" borderId="0">
      <alignment vertical="center" wrapText="1"/>
    </xf>
    <xf numFmtId="49" fontId="91" fillId="51" borderId="0">
      <alignment vertical="center" wrapText="1"/>
    </xf>
    <xf numFmtId="49" fontId="91" fillId="51" borderId="0" applyBorder="0" applyProtection="0">
      <alignment vertical="center" wrapText="1"/>
    </xf>
    <xf numFmtId="49" fontId="91" fillId="94" borderId="0">
      <alignment vertical="center" wrapText="1"/>
    </xf>
    <xf numFmtId="49" fontId="91" fillId="94" borderId="0" applyBorder="0" applyProtection="0">
      <alignment vertical="center" wrapText="1"/>
    </xf>
    <xf numFmtId="49" fontId="101" fillId="71" borderId="28">
      <alignment vertical="center" wrapText="1"/>
    </xf>
    <xf numFmtId="49" fontId="101" fillId="89" borderId="28">
      <alignment vertical="center" wrapText="1"/>
    </xf>
    <xf numFmtId="49" fontId="102" fillId="89" borderId="28">
      <alignment vertical="center" wrapText="1"/>
    </xf>
    <xf numFmtId="49" fontId="102" fillId="89" borderId="48" applyProtection="0">
      <alignment vertical="center" wrapText="1"/>
    </xf>
    <xf numFmtId="49" fontId="101" fillId="89" borderId="28">
      <alignment vertical="center" wrapText="1"/>
    </xf>
    <xf numFmtId="49" fontId="102" fillId="89" borderId="28">
      <alignment vertical="center" wrapText="1"/>
    </xf>
    <xf numFmtId="49" fontId="102" fillId="89" borderId="48" applyProtection="0">
      <alignment vertical="center" wrapText="1"/>
    </xf>
    <xf numFmtId="49" fontId="101" fillId="63" borderId="28">
      <alignment vertical="center" wrapText="1"/>
    </xf>
    <xf numFmtId="49" fontId="102" fillId="63" borderId="28">
      <alignment vertical="center" wrapText="1"/>
    </xf>
    <xf numFmtId="49" fontId="102" fillId="63" borderId="48" applyProtection="0">
      <alignment vertical="center" wrapText="1"/>
    </xf>
    <xf numFmtId="49" fontId="101" fillId="69" borderId="28">
      <alignment vertical="center" wrapText="1"/>
    </xf>
    <xf numFmtId="49" fontId="102" fillId="69" borderId="28">
      <alignment vertical="center" wrapText="1"/>
    </xf>
    <xf numFmtId="49" fontId="102" fillId="69" borderId="48" applyProtection="0">
      <alignment vertical="center" wrapText="1"/>
    </xf>
    <xf numFmtId="49" fontId="102" fillId="71" borderId="28">
      <alignment vertical="center" wrapText="1"/>
    </xf>
    <xf numFmtId="49" fontId="102" fillId="71" borderId="48" applyProtection="0">
      <alignment vertical="center" wrapText="1"/>
    </xf>
    <xf numFmtId="0" fontId="103" fillId="55" borderId="29">
      <alignment horizontal="left" vertical="center" wrapText="1"/>
    </xf>
    <xf numFmtId="0" fontId="103" fillId="71" borderId="29">
      <alignment horizontal="left" vertical="center" wrapText="1"/>
    </xf>
    <xf numFmtId="0" fontId="103" fillId="95" borderId="29">
      <alignment horizontal="left" vertical="center" wrapText="1"/>
    </xf>
    <xf numFmtId="0" fontId="104" fillId="95" borderId="29">
      <alignment horizontal="left" vertical="center" wrapText="1"/>
    </xf>
    <xf numFmtId="0" fontId="104" fillId="95" borderId="49" applyNumberFormat="0" applyProtection="0">
      <alignment horizontal="left" vertical="center" wrapText="1"/>
    </xf>
    <xf numFmtId="0" fontId="104" fillId="71" borderId="29">
      <alignment horizontal="left" vertical="center" wrapText="1"/>
    </xf>
    <xf numFmtId="0" fontId="104" fillId="71" borderId="49" applyNumberFormat="0" applyProtection="0">
      <alignment horizontal="left" vertical="center" wrapText="1"/>
    </xf>
    <xf numFmtId="0" fontId="103" fillId="71" borderId="29">
      <alignment horizontal="left" vertical="center" wrapText="1"/>
    </xf>
    <xf numFmtId="0" fontId="104" fillId="71" borderId="29">
      <alignment horizontal="left" vertical="center" wrapText="1"/>
    </xf>
    <xf numFmtId="0" fontId="104" fillId="71" borderId="49" applyNumberFormat="0" applyProtection="0">
      <alignment horizontal="left" vertical="center" wrapText="1"/>
    </xf>
    <xf numFmtId="0" fontId="103" fillId="95" borderId="29">
      <alignment horizontal="left" vertical="center" wrapText="1"/>
    </xf>
    <xf numFmtId="0" fontId="104" fillId="95" borderId="29">
      <alignment horizontal="left" vertical="center" wrapText="1"/>
    </xf>
    <xf numFmtId="0" fontId="104" fillId="95" borderId="49" applyNumberFormat="0" applyProtection="0">
      <alignment horizontal="left" vertical="center" wrapText="1"/>
    </xf>
    <xf numFmtId="0" fontId="104" fillId="55" borderId="29">
      <alignment horizontal="left" vertical="center" wrapText="1"/>
    </xf>
    <xf numFmtId="0" fontId="104" fillId="55" borderId="49" applyNumberFormat="0" applyProtection="0">
      <alignment horizontal="left" vertical="center" wrapText="1"/>
    </xf>
    <xf numFmtId="49" fontId="91" fillId="74" borderId="16">
      <alignment vertical="center" wrapText="1"/>
    </xf>
    <xf numFmtId="49" fontId="91" fillId="72" borderId="16">
      <alignment vertical="center" wrapText="1"/>
    </xf>
    <xf numFmtId="49" fontId="91" fillId="72" borderId="16">
      <alignment vertical="center" wrapText="1"/>
    </xf>
    <xf numFmtId="49" fontId="91" fillId="72" borderId="16" applyProtection="0">
      <alignment vertical="center" wrapText="1"/>
    </xf>
    <xf numFmtId="49" fontId="91" fillId="79" borderId="16">
      <alignment vertical="center" wrapText="1"/>
    </xf>
    <xf numFmtId="49" fontId="91" fillId="79" borderId="16">
      <alignment vertical="center" wrapText="1"/>
    </xf>
    <xf numFmtId="49" fontId="91" fillId="79" borderId="16" applyProtection="0">
      <alignment vertical="center" wrapText="1"/>
    </xf>
    <xf numFmtId="49" fontId="91" fillId="96" borderId="16">
      <alignment vertical="center" wrapText="1"/>
    </xf>
    <xf numFmtId="49" fontId="91" fillId="96" borderId="16">
      <alignment vertical="center" wrapText="1"/>
    </xf>
    <xf numFmtId="49" fontId="91" fillId="96" borderId="16" applyProtection="0">
      <alignment vertical="center" wrapText="1"/>
    </xf>
    <xf numFmtId="49" fontId="91" fillId="72" borderId="16">
      <alignment vertical="center" wrapText="1"/>
    </xf>
    <xf numFmtId="49" fontId="91" fillId="72" borderId="16">
      <alignment vertical="center" wrapText="1"/>
    </xf>
    <xf numFmtId="49" fontId="91" fillId="72" borderId="16" applyProtection="0">
      <alignment vertical="center" wrapText="1"/>
    </xf>
    <xf numFmtId="49" fontId="91" fillId="74" borderId="16">
      <alignment vertical="center" wrapText="1"/>
    </xf>
    <xf numFmtId="49" fontId="91" fillId="74" borderId="16" applyProtection="0">
      <alignment vertical="center" wrapText="1"/>
    </xf>
    <xf numFmtId="49" fontId="91" fillId="72" borderId="16">
      <alignment vertical="center" wrapText="1"/>
    </xf>
    <xf numFmtId="49" fontId="91" fillId="71" borderId="16">
      <alignment vertical="center" wrapText="1"/>
    </xf>
    <xf numFmtId="49" fontId="91" fillId="71" borderId="16">
      <alignment vertical="center" wrapText="1"/>
    </xf>
    <xf numFmtId="49" fontId="91" fillId="71" borderId="16" applyProtection="0">
      <alignment vertical="center" wrapText="1"/>
    </xf>
    <xf numFmtId="49" fontId="91" fillId="74" borderId="16">
      <alignment vertical="center" wrapText="1"/>
    </xf>
    <xf numFmtId="49" fontId="91" fillId="74" borderId="16">
      <alignment vertical="center" wrapText="1"/>
    </xf>
    <xf numFmtId="49" fontId="91" fillId="74" borderId="16" applyProtection="0">
      <alignment vertical="center" wrapText="1"/>
    </xf>
    <xf numFmtId="49" fontId="91" fillId="54" borderId="16">
      <alignment vertical="center" wrapText="1"/>
    </xf>
    <xf numFmtId="49" fontId="91" fillId="54" borderId="16">
      <alignment vertical="center" wrapText="1"/>
    </xf>
    <xf numFmtId="49" fontId="91" fillId="54" borderId="16" applyProtection="0">
      <alignment vertical="center" wrapText="1"/>
    </xf>
    <xf numFmtId="49" fontId="91" fillId="72" borderId="16">
      <alignment vertical="center" wrapText="1"/>
    </xf>
    <xf numFmtId="49" fontId="91" fillId="72" borderId="16" applyProtection="0">
      <alignment vertical="center" wrapText="1"/>
    </xf>
    <xf numFmtId="49" fontId="91" fillId="69" borderId="16">
      <alignment vertical="center" wrapText="1"/>
    </xf>
    <xf numFmtId="49" fontId="91" fillId="67" borderId="16">
      <alignment vertical="center" wrapText="1"/>
    </xf>
    <xf numFmtId="49" fontId="91" fillId="67" borderId="16">
      <alignment vertical="center" wrapText="1"/>
    </xf>
    <xf numFmtId="49" fontId="91" fillId="67" borderId="16" applyProtection="0">
      <alignment vertical="center" wrapText="1"/>
    </xf>
    <xf numFmtId="49" fontId="91" fillId="78" borderId="16">
      <alignment vertical="center" wrapText="1"/>
    </xf>
    <xf numFmtId="49" fontId="91" fillId="78" borderId="16">
      <alignment vertical="center" wrapText="1"/>
    </xf>
    <xf numFmtId="49" fontId="91" fillId="78" borderId="16" applyProtection="0">
      <alignment vertical="center" wrapText="1"/>
    </xf>
    <xf numFmtId="49" fontId="91" fillId="69" borderId="16">
      <alignment vertical="center" wrapText="1"/>
    </xf>
    <xf numFmtId="49" fontId="91" fillId="69" borderId="16" applyProtection="0">
      <alignment vertical="center" wrapText="1"/>
    </xf>
    <xf numFmtId="49" fontId="91" fillId="67" borderId="16">
      <alignment vertical="center" wrapText="1"/>
    </xf>
    <xf numFmtId="49" fontId="91" fillId="59" borderId="16">
      <alignment vertical="center" wrapText="1"/>
    </xf>
    <xf numFmtId="49" fontId="91" fillId="59" borderId="16">
      <alignment vertical="center" wrapText="1"/>
    </xf>
    <xf numFmtId="49" fontId="91" fillId="59" borderId="16" applyProtection="0">
      <alignment vertical="center" wrapText="1"/>
    </xf>
    <xf numFmtId="49" fontId="91" fillId="72" borderId="16">
      <alignment vertical="center" wrapText="1"/>
    </xf>
    <xf numFmtId="49" fontId="91" fillId="72" borderId="16">
      <alignment vertical="center" wrapText="1"/>
    </xf>
    <xf numFmtId="49" fontId="91" fillId="72" borderId="16" applyProtection="0">
      <alignment vertical="center" wrapText="1"/>
    </xf>
    <xf numFmtId="49" fontId="91" fillId="67" borderId="16">
      <alignment vertical="center" wrapText="1"/>
    </xf>
    <xf numFmtId="49" fontId="91" fillId="67" borderId="16">
      <alignment vertical="center" wrapText="1"/>
    </xf>
    <xf numFmtId="49" fontId="91" fillId="67" borderId="16" applyProtection="0">
      <alignment vertical="center" wrapText="1"/>
    </xf>
    <xf numFmtId="49" fontId="91" fillId="59" borderId="16">
      <alignment vertical="center" wrapText="1"/>
    </xf>
    <xf numFmtId="49" fontId="91" fillId="59" borderId="16">
      <alignment vertical="center" wrapText="1"/>
    </xf>
    <xf numFmtId="49" fontId="91" fillId="59" borderId="16" applyProtection="0">
      <alignment vertical="center" wrapText="1"/>
    </xf>
    <xf numFmtId="49" fontId="91" fillId="67" borderId="16">
      <alignment vertical="center" wrapText="1"/>
    </xf>
    <xf numFmtId="49" fontId="91" fillId="67" borderId="16" applyProtection="0">
      <alignment vertical="center" wrapText="1"/>
    </xf>
    <xf numFmtId="49" fontId="91" fillId="59" borderId="16">
      <alignment vertical="center" wrapText="1"/>
    </xf>
    <xf numFmtId="49" fontId="91" fillId="59" borderId="16">
      <alignment vertical="center" wrapText="1"/>
    </xf>
    <xf numFmtId="49" fontId="91" fillId="59" borderId="16">
      <alignment vertical="center" wrapText="1"/>
    </xf>
    <xf numFmtId="49" fontId="91" fillId="59" borderId="16" applyProtection="0">
      <alignment vertical="center" wrapText="1"/>
    </xf>
    <xf numFmtId="49" fontId="91" fillId="59" borderId="16">
      <alignment vertical="center" wrapText="1"/>
    </xf>
    <xf numFmtId="49" fontId="91" fillId="59" borderId="16">
      <alignment vertical="center" wrapText="1"/>
    </xf>
    <xf numFmtId="49" fontId="91" fillId="59" borderId="16" applyProtection="0">
      <alignment vertical="center" wrapText="1"/>
    </xf>
    <xf numFmtId="49" fontId="91" fillId="59" borderId="16">
      <alignment vertical="center" wrapText="1"/>
    </xf>
    <xf numFmtId="49" fontId="91" fillId="59" borderId="16" applyProtection="0">
      <alignment vertical="center" wrapText="1"/>
    </xf>
    <xf numFmtId="49" fontId="56" fillId="61" borderId="50">
      <alignment vertical="top" wrapText="1"/>
    </xf>
    <xf numFmtId="49" fontId="56" fillId="64" borderId="50">
      <alignment vertical="top" wrapText="1"/>
    </xf>
    <xf numFmtId="49" fontId="56" fillId="64" borderId="50">
      <alignment vertical="top" wrapText="1"/>
    </xf>
    <xf numFmtId="49" fontId="57" fillId="64" borderId="50" applyProtection="0">
      <alignment vertical="top" wrapText="1"/>
    </xf>
    <xf numFmtId="49" fontId="56" fillId="64" borderId="51">
      <alignment vertical="top" wrapText="1"/>
    </xf>
    <xf numFmtId="49" fontId="56" fillId="64" borderId="51">
      <alignment vertical="top" wrapText="1"/>
    </xf>
    <xf numFmtId="49" fontId="57" fillId="64" borderId="51" applyProtection="0">
      <alignment vertical="top" wrapText="1"/>
    </xf>
    <xf numFmtId="49" fontId="56" fillId="61" borderId="50">
      <alignment vertical="top" wrapText="1"/>
    </xf>
    <xf numFmtId="49" fontId="57" fillId="61" borderId="50" applyProtection="0">
      <alignment vertical="top" wrapText="1"/>
    </xf>
    <xf numFmtId="0" fontId="69" fillId="75" borderId="0"/>
    <xf numFmtId="0" fontId="70" fillId="75" borderId="0"/>
    <xf numFmtId="0" fontId="70" fillId="75" borderId="0" applyNumberFormat="0" applyBorder="0" applyProtection="0"/>
    <xf numFmtId="0" fontId="69" fillId="52" borderId="0"/>
    <xf numFmtId="0" fontId="70" fillId="52" borderId="0"/>
    <xf numFmtId="0" fontId="70" fillId="52" borderId="0" applyNumberFormat="0" applyBorder="0" applyProtection="0"/>
    <xf numFmtId="0" fontId="69" fillId="97" borderId="0"/>
    <xf numFmtId="0" fontId="70" fillId="97" borderId="0"/>
    <xf numFmtId="0" fontId="70" fillId="97" borderId="0" applyNumberFormat="0" applyBorder="0" applyProtection="0"/>
    <xf numFmtId="0" fontId="69" fillId="71" borderId="0"/>
    <xf numFmtId="0" fontId="70" fillId="71" borderId="0"/>
    <xf numFmtId="0" fontId="70" fillId="71" borderId="0" applyNumberFormat="0" applyBorder="0" applyProtection="0"/>
    <xf numFmtId="0" fontId="69" fillId="70" borderId="0"/>
    <xf numFmtId="0" fontId="70" fillId="70" borderId="0"/>
    <xf numFmtId="0" fontId="70" fillId="70" borderId="0" applyNumberFormat="0" applyBorder="0" applyProtection="0"/>
    <xf numFmtId="0" fontId="69" fillId="79" borderId="0"/>
    <xf numFmtId="0" fontId="70" fillId="79" borderId="0"/>
    <xf numFmtId="0" fontId="70" fillId="79" borderId="0" applyNumberFormat="0" applyBorder="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172" fontId="56" fillId="0" borderId="0"/>
    <xf numFmtId="172" fontId="56" fillId="0" borderId="0"/>
    <xf numFmtId="172" fontId="57" fillId="0" borderId="0" applyBorder="0" applyProtection="0"/>
    <xf numFmtId="0" fontId="56" fillId="83" borderId="52"/>
    <xf numFmtId="0" fontId="56" fillId="83" borderId="52"/>
    <xf numFmtId="0" fontId="57" fillId="83" borderId="52" applyNumberFormat="0" applyProtection="0"/>
    <xf numFmtId="171" fontId="32" fillId="0" borderId="0" applyFont="0" applyFill="0" applyBorder="0" applyAlignment="0" applyProtection="0"/>
    <xf numFmtId="171" fontId="32" fillId="0" borderId="0" applyFont="0" applyFill="0" applyBorder="0" applyAlignment="0" applyProtection="0"/>
    <xf numFmtId="173" fontId="56" fillId="0" borderId="0"/>
    <xf numFmtId="173" fontId="56" fillId="0" borderId="0"/>
    <xf numFmtId="173" fontId="56" fillId="0" borderId="0"/>
    <xf numFmtId="173" fontId="57" fillId="0" borderId="0" applyBorder="0" applyProtection="0"/>
    <xf numFmtId="173" fontId="56" fillId="0" borderId="0"/>
    <xf numFmtId="173" fontId="57" fillId="0" borderId="0" applyBorder="0" applyProtection="0"/>
    <xf numFmtId="0" fontId="105" fillId="59" borderId="0">
      <alignment wrapText="1"/>
    </xf>
    <xf numFmtId="0" fontId="105" fillId="59" borderId="0">
      <alignment wrapText="1"/>
    </xf>
    <xf numFmtId="0" fontId="106" fillId="59" borderId="0" applyNumberFormat="0" applyBorder="0" applyProtection="0">
      <alignment wrapText="1"/>
    </xf>
    <xf numFmtId="0" fontId="105" fillId="63" borderId="0"/>
    <xf numFmtId="0" fontId="105" fillId="63" borderId="0"/>
    <xf numFmtId="0" fontId="106" fillId="63" borderId="0" applyNumberFormat="0" applyBorder="0" applyProtection="0"/>
    <xf numFmtId="3" fontId="107" fillId="0" borderId="50">
      <alignment horizontal="right" vertical="top"/>
    </xf>
    <xf numFmtId="164" fontId="108" fillId="0" borderId="53"/>
    <xf numFmtId="164" fontId="107" fillId="0" borderId="54"/>
    <xf numFmtId="164" fontId="107" fillId="0" borderId="54"/>
    <xf numFmtId="164" fontId="109" fillId="0" borderId="54" applyProtection="0"/>
    <xf numFmtId="164" fontId="108" fillId="0" borderId="53"/>
    <xf numFmtId="164" fontId="110" fillId="0" borderId="53" applyProtection="0"/>
    <xf numFmtId="164" fontId="111" fillId="0" borderId="53"/>
    <xf numFmtId="164" fontId="112" fillId="0" borderId="54"/>
    <xf numFmtId="164" fontId="112" fillId="0" borderId="54"/>
    <xf numFmtId="164" fontId="113" fillId="0" borderId="54" applyProtection="0"/>
    <xf numFmtId="164" fontId="111" fillId="0" borderId="53"/>
    <xf numFmtId="164" fontId="114" fillId="0" borderId="53" applyProtection="0"/>
    <xf numFmtId="0" fontId="115" fillId="0" borderId="0"/>
    <xf numFmtId="0" fontId="116" fillId="0" borderId="0"/>
    <xf numFmtId="0" fontId="116" fillId="0" borderId="0" applyNumberFormat="0" applyBorder="0" applyProtection="0"/>
    <xf numFmtId="0" fontId="69" fillId="75" borderId="0"/>
    <xf numFmtId="0" fontId="70" fillId="75" borderId="0"/>
    <xf numFmtId="0" fontId="70" fillId="75" borderId="0" applyNumberFormat="0" applyBorder="0" applyProtection="0"/>
    <xf numFmtId="0" fontId="69" fillId="52" borderId="0"/>
    <xf numFmtId="0" fontId="70" fillId="52" borderId="0"/>
    <xf numFmtId="0" fontId="70" fillId="52" borderId="0" applyNumberFormat="0" applyBorder="0" applyProtection="0"/>
    <xf numFmtId="0" fontId="69" fillId="97" borderId="0"/>
    <xf numFmtId="0" fontId="70" fillId="97" borderId="0"/>
    <xf numFmtId="0" fontId="70" fillId="97" borderId="0" applyNumberFormat="0" applyBorder="0" applyProtection="0"/>
    <xf numFmtId="0" fontId="69" fillId="71" borderId="0"/>
    <xf numFmtId="0" fontId="70" fillId="71" borderId="0"/>
    <xf numFmtId="0" fontId="70" fillId="71" borderId="0" applyNumberFormat="0" applyBorder="0" applyProtection="0"/>
    <xf numFmtId="0" fontId="69" fillId="70" borderId="0"/>
    <xf numFmtId="0" fontId="70" fillId="70" borderId="0"/>
    <xf numFmtId="0" fontId="70" fillId="70" borderId="0" applyNumberFormat="0" applyBorder="0" applyProtection="0"/>
    <xf numFmtId="0" fontId="69" fillId="79" borderId="0"/>
    <xf numFmtId="0" fontId="70" fillId="79" borderId="0"/>
    <xf numFmtId="0" fontId="70" fillId="79" borderId="0" applyNumberFormat="0" applyBorder="0" applyProtection="0"/>
    <xf numFmtId="0" fontId="117" fillId="70" borderId="16">
      <alignment horizontal="center" vertical="top" wrapText="1"/>
    </xf>
    <xf numFmtId="0" fontId="118" fillId="0" borderId="0"/>
    <xf numFmtId="0" fontId="118" fillId="0" borderId="0"/>
    <xf numFmtId="0" fontId="118" fillId="0" borderId="0"/>
    <xf numFmtId="0" fontId="119" fillId="0" borderId="0" applyNumberFormat="0" applyBorder="0" applyProtection="0"/>
    <xf numFmtId="0" fontId="118" fillId="0" borderId="0"/>
    <xf numFmtId="0" fontId="119" fillId="0" borderId="0" applyNumberFormat="0" applyBorder="0" applyProtection="0"/>
    <xf numFmtId="0" fontId="120" fillId="0" borderId="0"/>
    <xf numFmtId="0" fontId="120" fillId="0" borderId="0"/>
    <xf numFmtId="0" fontId="120" fillId="0" borderId="0"/>
    <xf numFmtId="0" fontId="121" fillId="0" borderId="0" applyNumberFormat="0" applyBorder="0" applyProtection="0"/>
    <xf numFmtId="0" fontId="120" fillId="0" borderId="0"/>
    <xf numFmtId="0" fontId="121" fillId="0" borderId="0" applyNumberFormat="0" applyBorder="0" applyProtection="0"/>
    <xf numFmtId="0" fontId="122" fillId="0" borderId="0">
      <alignment horizontal="left" vertical="top"/>
    </xf>
    <xf numFmtId="0" fontId="123" fillId="55" borderId="31"/>
    <xf numFmtId="0" fontId="124" fillId="55" borderId="31"/>
    <xf numFmtId="0" fontId="124" fillId="55" borderId="31" applyNumberFormat="0" applyProtection="0"/>
    <xf numFmtId="0" fontId="125" fillId="54" borderId="31"/>
    <xf numFmtId="0" fontId="125" fillId="54" borderId="31"/>
    <xf numFmtId="0" fontId="126" fillId="54" borderId="31" applyNumberFormat="0" applyProtection="0"/>
    <xf numFmtId="174" fontId="56" fillId="0" borderId="0"/>
    <xf numFmtId="175" fontId="64" fillId="0" borderId="0"/>
    <xf numFmtId="175" fontId="21" fillId="0" borderId="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74" fontId="56" fillId="0" borderId="0"/>
    <xf numFmtId="174" fontId="57" fillId="0" borderId="0" applyBorder="0" applyProtection="0"/>
    <xf numFmtId="174" fontId="56" fillId="0" borderId="0"/>
    <xf numFmtId="174" fontId="56" fillId="0" borderId="0"/>
    <xf numFmtId="174" fontId="56" fillId="0" borderId="0"/>
    <xf numFmtId="174" fontId="57" fillId="0" borderId="0" applyBorder="0" applyProtection="0"/>
    <xf numFmtId="176" fontId="56" fillId="0" borderId="0"/>
    <xf numFmtId="176" fontId="56" fillId="0" borderId="0"/>
    <xf numFmtId="176" fontId="57" fillId="0" borderId="0" applyBorder="0" applyProtection="0"/>
    <xf numFmtId="177" fontId="56" fillId="0" borderId="0"/>
    <xf numFmtId="177" fontId="56" fillId="0" borderId="0"/>
    <xf numFmtId="197" fontId="57" fillId="0" borderId="0" applyBorder="0" applyProtection="0"/>
    <xf numFmtId="174" fontId="56" fillId="0" borderId="0"/>
    <xf numFmtId="174" fontId="57" fillId="0" borderId="0" applyBorder="0" applyProtection="0"/>
    <xf numFmtId="174" fontId="56" fillId="0" borderId="0"/>
    <xf numFmtId="174" fontId="56" fillId="0" borderId="0"/>
    <xf numFmtId="177" fontId="56" fillId="0" borderId="0"/>
    <xf numFmtId="177" fontId="56" fillId="0" borderId="0"/>
    <xf numFmtId="197" fontId="57" fillId="0" borderId="0" applyBorder="0" applyProtection="0"/>
    <xf numFmtId="174" fontId="56" fillId="0" borderId="0"/>
    <xf numFmtId="174" fontId="57" fillId="0" borderId="0" applyBorder="0" applyProtection="0"/>
    <xf numFmtId="174" fontId="56" fillId="0" borderId="0"/>
    <xf numFmtId="174" fontId="56" fillId="0" borderId="0"/>
    <xf numFmtId="174" fontId="56" fillId="0" borderId="0"/>
    <xf numFmtId="174" fontId="57" fillId="0" borderId="0" applyBorder="0" applyProtection="0"/>
    <xf numFmtId="176" fontId="56" fillId="0" borderId="0"/>
    <xf numFmtId="176" fontId="56" fillId="0" borderId="0"/>
    <xf numFmtId="176" fontId="57" fillId="0" borderId="0" applyBorder="0" applyProtection="0"/>
    <xf numFmtId="174" fontId="56" fillId="0" borderId="0"/>
    <xf numFmtId="174" fontId="57" fillId="0" borderId="0" applyBorder="0" applyProtection="0"/>
    <xf numFmtId="174" fontId="56" fillId="0" borderId="0"/>
    <xf numFmtId="174" fontId="56" fillId="0" borderId="0"/>
    <xf numFmtId="174" fontId="56" fillId="0" borderId="0"/>
    <xf numFmtId="174" fontId="57" fillId="0" borderId="0" applyBorder="0" applyProtection="0"/>
    <xf numFmtId="178" fontId="56" fillId="0" borderId="0"/>
    <xf numFmtId="178" fontId="56" fillId="0" borderId="0"/>
    <xf numFmtId="198" fontId="57" fillId="0" borderId="0" applyBorder="0" applyProtection="0"/>
    <xf numFmtId="175" fontId="58" fillId="0" borderId="0"/>
    <xf numFmtId="175" fontId="59" fillId="0" borderId="0"/>
    <xf numFmtId="196" fontId="59" fillId="0" borderId="0" applyBorder="0" applyProtection="0"/>
    <xf numFmtId="175" fontId="64" fillId="0" borderId="0"/>
    <xf numFmtId="175" fontId="21" fillId="0" borderId="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75" fontId="64" fillId="0" borderId="0"/>
    <xf numFmtId="175" fontId="21" fillId="0" borderId="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96" fontId="50" fillId="0" borderId="0" applyFont="0" applyBorder="0" applyProtection="0"/>
    <xf numFmtId="178" fontId="56" fillId="0" borderId="0"/>
    <xf numFmtId="0" fontId="21" fillId="0" borderId="0"/>
    <xf numFmtId="0" fontId="49" fillId="0" borderId="0"/>
    <xf numFmtId="0" fontId="49" fillId="0" borderId="0" applyNumberFormat="0" applyBorder="0" applyProtection="0"/>
    <xf numFmtId="0" fontId="21" fillId="0" borderId="0" applyNumberFormat="0" applyBorder="0" applyProtection="0"/>
    <xf numFmtId="9" fontId="21" fillId="0" borderId="0" applyBorder="0" applyProtection="0"/>
    <xf numFmtId="0" fontId="56" fillId="0" borderId="0"/>
    <xf numFmtId="0" fontId="56" fillId="0" borderId="0"/>
    <xf numFmtId="0" fontId="57" fillId="0" borderId="0" applyNumberFormat="0" applyBorder="0" applyProtection="0"/>
    <xf numFmtId="0" fontId="123" fillId="97" borderId="0"/>
    <xf numFmtId="0" fontId="127" fillId="0" borderId="0"/>
    <xf numFmtId="0" fontId="128" fillId="0" borderId="0"/>
    <xf numFmtId="0" fontId="128" fillId="0" borderId="0" applyNumberFormat="0" applyBorder="0" applyProtection="0"/>
    <xf numFmtId="2" fontId="58" fillId="0" borderId="0"/>
    <xf numFmtId="2" fontId="59" fillId="0" borderId="0"/>
    <xf numFmtId="2" fontId="59" fillId="0" borderId="0" applyBorder="0" applyProtection="0"/>
    <xf numFmtId="164" fontId="56" fillId="0" borderId="0"/>
    <xf numFmtId="164" fontId="56" fillId="0" borderId="0"/>
    <xf numFmtId="164" fontId="56" fillId="0" borderId="0"/>
    <xf numFmtId="164" fontId="57" fillId="0" borderId="0" applyBorder="0" applyProtection="0"/>
    <xf numFmtId="164" fontId="56" fillId="0" borderId="0"/>
    <xf numFmtId="164" fontId="57" fillId="0" borderId="0" applyBorder="0" applyProtection="0"/>
    <xf numFmtId="3" fontId="56" fillId="0" borderId="0"/>
    <xf numFmtId="3" fontId="56" fillId="0" borderId="0"/>
    <xf numFmtId="3" fontId="56" fillId="0" borderId="0"/>
    <xf numFmtId="3" fontId="57" fillId="0" borderId="0" applyBorder="0" applyProtection="0"/>
    <xf numFmtId="3" fontId="56" fillId="0" borderId="0"/>
    <xf numFmtId="3" fontId="57" fillId="0" borderId="0" applyBorder="0" applyProtection="0"/>
    <xf numFmtId="0" fontId="79" fillId="50" borderId="0"/>
    <xf numFmtId="0" fontId="80" fillId="50" borderId="0"/>
    <xf numFmtId="0" fontId="80" fillId="50" borderId="0" applyNumberFormat="0" applyBorder="0" applyProtection="0"/>
    <xf numFmtId="0" fontId="129" fillId="0" borderId="0">
      <alignment horizontal="center"/>
    </xf>
    <xf numFmtId="0" fontId="130" fillId="0" borderId="0">
      <alignment horizontal="center"/>
    </xf>
    <xf numFmtId="0" fontId="130" fillId="0" borderId="0">
      <alignment horizontal="center"/>
    </xf>
    <xf numFmtId="0" fontId="130" fillId="0" borderId="0" applyNumberFormat="0" applyBorder="0" applyProtection="0">
      <alignment horizontal="center"/>
    </xf>
    <xf numFmtId="0" fontId="131" fillId="0" borderId="55"/>
    <xf numFmtId="0" fontId="132" fillId="0" borderId="55"/>
    <xf numFmtId="0" fontId="132" fillId="0" borderId="55" applyNumberFormat="0" applyProtection="0"/>
    <xf numFmtId="0" fontId="133" fillId="0" borderId="56"/>
    <xf numFmtId="0" fontId="134" fillId="0" borderId="56"/>
    <xf numFmtId="0" fontId="134" fillId="0" borderId="56" applyNumberFormat="0" applyProtection="0"/>
    <xf numFmtId="0" fontId="115" fillId="0" borderId="57"/>
    <xf numFmtId="0" fontId="116" fillId="0" borderId="57"/>
    <xf numFmtId="0" fontId="116" fillId="0" borderId="57" applyNumberFormat="0" applyProtection="0"/>
    <xf numFmtId="0" fontId="115" fillId="0" borderId="0"/>
    <xf numFmtId="0" fontId="116" fillId="0" borderId="0"/>
    <xf numFmtId="0" fontId="116" fillId="0" borderId="0" applyNumberFormat="0" applyBorder="0" applyProtection="0"/>
    <xf numFmtId="0" fontId="135" fillId="0" borderId="0">
      <alignment horizontal="center"/>
    </xf>
    <xf numFmtId="0" fontId="135" fillId="0" borderId="0">
      <alignment horizontal="center"/>
    </xf>
    <xf numFmtId="0" fontId="135" fillId="0" borderId="0" applyNumberFormat="0" applyBorder="0" applyProtection="0">
      <alignment horizontal="center"/>
    </xf>
    <xf numFmtId="0" fontId="130" fillId="0" borderId="0" applyNumberFormat="0" applyBorder="0" applyProtection="0">
      <alignment horizontal="center"/>
    </xf>
    <xf numFmtId="0" fontId="129" fillId="0" borderId="0">
      <alignment horizontal="center" textRotation="90"/>
    </xf>
    <xf numFmtId="0" fontId="130" fillId="0" borderId="0">
      <alignment horizontal="center" textRotation="90"/>
    </xf>
    <xf numFmtId="0" fontId="130" fillId="0" borderId="0">
      <alignment horizontal="center" textRotation="90"/>
    </xf>
    <xf numFmtId="0" fontId="130" fillId="0" borderId="0" applyNumberFormat="0" applyBorder="0" applyProtection="0">
      <alignment horizontal="center" textRotation="90"/>
    </xf>
    <xf numFmtId="0" fontId="135" fillId="0" borderId="0">
      <alignment horizontal="center" textRotation="90"/>
    </xf>
    <xf numFmtId="0" fontId="135" fillId="0" borderId="0">
      <alignment horizontal="center" textRotation="90"/>
    </xf>
    <xf numFmtId="0" fontId="135" fillId="0" borderId="0" applyNumberFormat="0" applyBorder="0" applyProtection="0">
      <alignment horizontal="center" textRotation="90"/>
    </xf>
    <xf numFmtId="0" fontId="130" fillId="0" borderId="0" applyNumberFormat="0" applyBorder="0" applyProtection="0">
      <alignment horizontal="center" textRotation="90"/>
    </xf>
    <xf numFmtId="0" fontId="51" fillId="0" borderId="0" applyNumberFormat="0" applyFill="0" applyBorder="0" applyAlignment="0" applyProtection="0">
      <alignment vertical="top"/>
      <protection locked="0"/>
    </xf>
    <xf numFmtId="0" fontId="73" fillId="63" borderId="0"/>
    <xf numFmtId="0" fontId="74" fillId="63" borderId="0"/>
    <xf numFmtId="0" fontId="74" fillId="63" borderId="0" applyNumberFormat="0" applyBorder="0" applyProtection="0"/>
    <xf numFmtId="0" fontId="123" fillId="55" borderId="31"/>
    <xf numFmtId="0" fontId="124" fillId="55" borderId="31"/>
    <xf numFmtId="0" fontId="124" fillId="55" borderId="31" applyNumberFormat="0" applyProtection="0"/>
    <xf numFmtId="0" fontId="136" fillId="58" borderId="0"/>
    <xf numFmtId="0" fontId="136" fillId="58" borderId="0"/>
    <xf numFmtId="0" fontId="137" fillId="58" borderId="0" applyNumberFormat="0" applyBorder="0" applyProtection="0"/>
    <xf numFmtId="0" fontId="138" fillId="0" borderId="0"/>
    <xf numFmtId="0" fontId="139" fillId="0" borderId="0"/>
    <xf numFmtId="0" fontId="139" fillId="0" borderId="0"/>
    <xf numFmtId="0" fontId="140" fillId="0" borderId="0" applyNumberFormat="0" applyBorder="0" applyProtection="0"/>
    <xf numFmtId="0" fontId="138" fillId="0" borderId="0"/>
    <xf numFmtId="0" fontId="138" fillId="0" borderId="0"/>
    <xf numFmtId="0" fontId="141" fillId="0" borderId="0" applyNumberFormat="0" applyBorder="0" applyProtection="0"/>
    <xf numFmtId="0" fontId="138" fillId="0" borderId="0"/>
    <xf numFmtId="0" fontId="141" fillId="0" borderId="0" applyNumberFormat="0" applyBorder="0" applyProtection="0"/>
    <xf numFmtId="0" fontId="142" fillId="0" borderId="0"/>
    <xf numFmtId="0" fontId="143" fillId="0" borderId="0"/>
    <xf numFmtId="0" fontId="143" fillId="0" borderId="0" applyNumberFormat="0" applyBorder="0" applyProtection="0"/>
    <xf numFmtId="0" fontId="144" fillId="0" borderId="0" applyBorder="0" applyProtection="0"/>
    <xf numFmtId="0" fontId="58" fillId="57" borderId="0">
      <alignment horizontal="right"/>
      <protection locked="0"/>
    </xf>
    <xf numFmtId="0" fontId="56" fillId="57" borderId="0">
      <alignment horizontal="right"/>
      <protection locked="0"/>
    </xf>
    <xf numFmtId="0" fontId="56" fillId="57" borderId="0">
      <alignment horizontal="right"/>
      <protection locked="0"/>
    </xf>
    <xf numFmtId="0" fontId="57" fillId="57" borderId="0" applyNumberFormat="0" applyBorder="0">
      <alignment horizontal="right"/>
      <protection locked="0"/>
    </xf>
    <xf numFmtId="0" fontId="56" fillId="57" borderId="0">
      <alignment horizontal="right"/>
      <protection locked="0"/>
    </xf>
    <xf numFmtId="0" fontId="56" fillId="57" borderId="0">
      <alignment horizontal="right"/>
      <protection locked="0"/>
    </xf>
    <xf numFmtId="0" fontId="57" fillId="57" borderId="0" applyNumberFormat="0" applyBorder="0">
      <alignment horizontal="right"/>
      <protection locked="0"/>
    </xf>
    <xf numFmtId="0" fontId="56" fillId="57" borderId="0">
      <alignment horizontal="right"/>
      <protection locked="0"/>
    </xf>
    <xf numFmtId="0" fontId="56" fillId="57" borderId="0">
      <alignment horizontal="right"/>
      <protection locked="0"/>
    </xf>
    <xf numFmtId="0" fontId="57" fillId="57" borderId="0" applyNumberFormat="0" applyBorder="0">
      <alignment horizontal="right"/>
      <protection locked="0"/>
    </xf>
    <xf numFmtId="0" fontId="59" fillId="57" borderId="0">
      <alignment horizontal="right"/>
      <protection locked="0"/>
    </xf>
    <xf numFmtId="0" fontId="59" fillId="57" borderId="0" applyNumberFormat="0" applyBorder="0">
      <alignment horizontal="right"/>
      <protection locked="0"/>
    </xf>
    <xf numFmtId="0" fontId="145" fillId="0" borderId="0"/>
    <xf numFmtId="0" fontId="86" fillId="0" borderId="27"/>
    <xf numFmtId="0" fontId="87" fillId="0" borderId="27"/>
    <xf numFmtId="0" fontId="87" fillId="0" borderId="33" applyNumberFormat="0" applyProtection="0"/>
    <xf numFmtId="0" fontId="146" fillId="57" borderId="0">
      <alignment horizontal="right"/>
      <protection locked="0"/>
    </xf>
    <xf numFmtId="0" fontId="146" fillId="57" borderId="0">
      <alignment horizontal="right"/>
      <protection locked="0"/>
    </xf>
    <xf numFmtId="0" fontId="146" fillId="57" borderId="0">
      <alignment horizontal="right"/>
      <protection locked="0"/>
    </xf>
    <xf numFmtId="0" fontId="147" fillId="57" borderId="0" applyNumberFormat="0" applyBorder="0">
      <alignment horizontal="right"/>
      <protection locked="0"/>
    </xf>
    <xf numFmtId="0" fontId="146" fillId="57" borderId="0">
      <alignment horizontal="right"/>
      <protection locked="0"/>
    </xf>
    <xf numFmtId="0" fontId="146" fillId="57" borderId="0">
      <alignment horizontal="right"/>
      <protection locked="0"/>
    </xf>
    <xf numFmtId="0" fontId="147" fillId="57" borderId="0" applyNumberFormat="0" applyBorder="0">
      <alignment horizontal="right"/>
      <protection locked="0"/>
    </xf>
    <xf numFmtId="0" fontId="146" fillId="57" borderId="0">
      <alignment horizontal="right"/>
      <protection locked="0"/>
    </xf>
    <xf numFmtId="0" fontId="147" fillId="57" borderId="0" applyNumberFormat="0" applyBorder="0">
      <alignment horizontal="right"/>
      <protection locked="0"/>
    </xf>
    <xf numFmtId="0" fontId="148" fillId="57" borderId="0">
      <alignment horizontal="right"/>
      <protection locked="0"/>
    </xf>
    <xf numFmtId="0" fontId="148" fillId="57" borderId="0">
      <alignment horizontal="right"/>
      <protection locked="0"/>
    </xf>
    <xf numFmtId="0" fontId="148" fillId="57" borderId="0">
      <alignment horizontal="right"/>
      <protection locked="0"/>
    </xf>
    <xf numFmtId="0" fontId="149" fillId="57" borderId="0" applyNumberFormat="0" applyBorder="0">
      <alignment horizontal="right"/>
      <protection locked="0"/>
    </xf>
    <xf numFmtId="0" fontId="148" fillId="57" borderId="0">
      <alignment horizontal="right"/>
      <protection locked="0"/>
    </xf>
    <xf numFmtId="0" fontId="148" fillId="57" borderId="0">
      <alignment horizontal="right"/>
      <protection locked="0"/>
    </xf>
    <xf numFmtId="0" fontId="149" fillId="57" borderId="0" applyNumberFormat="0" applyBorder="0">
      <alignment horizontal="right"/>
      <protection locked="0"/>
    </xf>
    <xf numFmtId="0" fontId="148" fillId="57" borderId="0">
      <alignment horizontal="right"/>
      <protection locked="0"/>
    </xf>
    <xf numFmtId="0" fontId="149" fillId="57" borderId="0" applyNumberFormat="0" applyBorder="0">
      <alignment horizontal="right"/>
      <protection locked="0"/>
    </xf>
    <xf numFmtId="0" fontId="150" fillId="57" borderId="0">
      <alignment horizontal="right"/>
      <protection locked="0"/>
    </xf>
    <xf numFmtId="0" fontId="150" fillId="57" borderId="0">
      <alignment horizontal="right"/>
      <protection locked="0"/>
    </xf>
    <xf numFmtId="0" fontId="150" fillId="57" borderId="0">
      <alignment horizontal="right"/>
      <protection locked="0"/>
    </xf>
    <xf numFmtId="0" fontId="151" fillId="57" borderId="0" applyNumberFormat="0" applyBorder="0">
      <alignment horizontal="right"/>
      <protection locked="0"/>
    </xf>
    <xf numFmtId="0" fontId="150" fillId="57" borderId="0">
      <alignment horizontal="right"/>
      <protection locked="0"/>
    </xf>
    <xf numFmtId="0" fontId="150" fillId="57" borderId="0">
      <alignment horizontal="right"/>
      <protection locked="0"/>
    </xf>
    <xf numFmtId="0" fontId="151" fillId="57" borderId="0" applyNumberFormat="0" applyBorder="0">
      <alignment horizontal="right"/>
      <protection locked="0"/>
    </xf>
    <xf numFmtId="0" fontId="150" fillId="57" borderId="0">
      <alignment horizontal="right"/>
      <protection locked="0"/>
    </xf>
    <xf numFmtId="0" fontId="151" fillId="57" borderId="0" applyNumberFormat="0" applyBorder="0">
      <alignment horizontal="right"/>
      <protection locked="0"/>
    </xf>
    <xf numFmtId="0" fontId="152" fillId="66" borderId="0">
      <alignment horizontal="right" vertical="center"/>
      <protection locked="0"/>
    </xf>
    <xf numFmtId="0" fontId="152" fillId="66" borderId="0">
      <alignment horizontal="right" vertical="center"/>
      <protection locked="0"/>
    </xf>
    <xf numFmtId="0" fontId="152" fillId="66" borderId="0" applyNumberFormat="0" applyBorder="0">
      <alignment horizontal="right" vertical="center"/>
      <protection locked="0"/>
    </xf>
    <xf numFmtId="0" fontId="152" fillId="57" borderId="0">
      <alignment horizontal="right" vertical="center"/>
      <protection locked="0"/>
    </xf>
    <xf numFmtId="0" fontId="152" fillId="57" borderId="0">
      <alignment horizontal="right" vertical="center"/>
      <protection locked="0"/>
    </xf>
    <xf numFmtId="0" fontId="152" fillId="57" borderId="0" applyNumberFormat="0" applyBorder="0">
      <alignment horizontal="right" vertical="center"/>
      <protection locked="0"/>
    </xf>
    <xf numFmtId="43" fontId="50" fillId="0" borderId="0" applyFont="0" applyFill="0" applyBorder="0" applyAlignment="0" applyProtection="0"/>
    <xf numFmtId="180" fontId="31" fillId="0" borderId="0"/>
    <xf numFmtId="180" fontId="31" fillId="0" borderId="0"/>
    <xf numFmtId="180" fontId="31" fillId="0" borderId="0" applyBorder="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0" fontId="47" fillId="0" borderId="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56" fillId="0" borderId="0"/>
    <xf numFmtId="181" fontId="57" fillId="0" borderId="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56" fillId="0" borderId="0"/>
    <xf numFmtId="181" fontId="56" fillId="0" borderId="0"/>
    <xf numFmtId="181" fontId="57" fillId="0" borderId="0" applyBorder="0" applyProtection="0"/>
    <xf numFmtId="181" fontId="56" fillId="0" borderId="0"/>
    <xf numFmtId="181" fontId="57" fillId="0" borderId="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56" fillId="0" borderId="0"/>
    <xf numFmtId="43" fontId="50" fillId="0" borderId="0" applyFont="0" applyFill="0" applyBorder="0" applyAlignment="0" applyProtection="0"/>
    <xf numFmtId="181" fontId="56" fillId="0" borderId="0"/>
    <xf numFmtId="181" fontId="57" fillId="0" borderId="0" applyBorder="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56" fillId="0" borderId="0"/>
    <xf numFmtId="181" fontId="56" fillId="0" borderId="0"/>
    <xf numFmtId="181" fontId="57" fillId="0" borderId="0" applyBorder="0" applyProtection="0"/>
    <xf numFmtId="181" fontId="56" fillId="0" borderId="0"/>
    <xf numFmtId="181" fontId="56" fillId="0" borderId="0"/>
    <xf numFmtId="181" fontId="57" fillId="0" borderId="0" applyBorder="0" applyProtection="0"/>
    <xf numFmtId="181" fontId="56" fillId="0" borderId="0"/>
    <xf numFmtId="181" fontId="56" fillId="0" borderId="0"/>
    <xf numFmtId="181" fontId="57" fillId="0" borderId="0" applyBorder="0" applyProtection="0"/>
    <xf numFmtId="180" fontId="31" fillId="0" borderId="0"/>
    <xf numFmtId="180" fontId="31" fillId="0" borderId="0"/>
    <xf numFmtId="180" fontId="31" fillId="0" borderId="0" applyBorder="0" applyProtection="0"/>
    <xf numFmtId="180" fontId="31" fillId="0" borderId="0"/>
    <xf numFmtId="180" fontId="31" fillId="0" borderId="0"/>
    <xf numFmtId="180" fontId="31" fillId="0" borderId="0" applyBorder="0" applyProtection="0"/>
    <xf numFmtId="180" fontId="31" fillId="0" borderId="0"/>
    <xf numFmtId="180" fontId="31" fillId="0" borderId="0"/>
    <xf numFmtId="180" fontId="31" fillId="0" borderId="0" applyBorder="0" applyProtection="0"/>
    <xf numFmtId="174" fontId="56" fillId="0" borderId="0"/>
    <xf numFmtId="174" fontId="56" fillId="0" borderId="0"/>
    <xf numFmtId="174" fontId="57" fillId="0" borderId="0" applyBorder="0" applyProtection="0"/>
    <xf numFmtId="174" fontId="56" fillId="0" borderId="0"/>
    <xf numFmtId="174" fontId="56" fillId="0" borderId="0"/>
    <xf numFmtId="174" fontId="57" fillId="0" borderId="0" applyBorder="0" applyProtection="0"/>
    <xf numFmtId="182" fontId="56" fillId="0" borderId="0"/>
    <xf numFmtId="182" fontId="56" fillId="0" borderId="0"/>
    <xf numFmtId="182" fontId="56" fillId="0" borderId="0"/>
    <xf numFmtId="182" fontId="57" fillId="0" borderId="0" applyBorder="0" applyProtection="0"/>
    <xf numFmtId="182" fontId="56" fillId="0" borderId="0"/>
    <xf numFmtId="182" fontId="57" fillId="0" borderId="0" applyBorder="0" applyProtection="0"/>
    <xf numFmtId="0" fontId="153" fillId="57" borderId="0"/>
    <xf numFmtId="0" fontId="154" fillId="66" borderId="0"/>
    <xf numFmtId="0" fontId="155" fillId="66" borderId="0"/>
    <xf numFmtId="0" fontId="155" fillId="66" borderId="0" applyNumberFormat="0" applyBorder="0" applyProtection="0"/>
    <xf numFmtId="0" fontId="154" fillId="66" borderId="0"/>
    <xf numFmtId="0" fontId="155" fillId="66" borderId="0"/>
    <xf numFmtId="0" fontId="155" fillId="66" borderId="0" applyNumberFormat="0" applyBorder="0" applyProtection="0"/>
    <xf numFmtId="0" fontId="156" fillId="66" borderId="0"/>
    <xf numFmtId="0" fontId="156" fillId="66" borderId="0"/>
    <xf numFmtId="0" fontId="157" fillId="66" borderId="0" applyNumberFormat="0" applyBorder="0" applyProtection="0"/>
    <xf numFmtId="0" fontId="153" fillId="57" borderId="0"/>
    <xf numFmtId="0" fontId="153" fillId="57" borderId="0"/>
    <xf numFmtId="183" fontId="158" fillId="0" borderId="0"/>
    <xf numFmtId="183" fontId="158" fillId="0" borderId="0"/>
    <xf numFmtId="183" fontId="159" fillId="0" borderId="0" applyBorder="0" applyProtection="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31" fillId="0" borderId="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31" fillId="0" borderId="0"/>
    <xf numFmtId="0" fontId="31" fillId="0" borderId="0" applyNumberForma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6" fillId="0" borderId="0"/>
    <xf numFmtId="0" fontId="56" fillId="0" borderId="0"/>
    <xf numFmtId="0" fontId="57" fillId="0" borderId="0" applyNumberFormat="0" applyBorder="0" applyProtection="0"/>
    <xf numFmtId="0" fontId="52" fillId="0" borderId="0"/>
    <xf numFmtId="0" fontId="56" fillId="0" borderId="0"/>
    <xf numFmtId="0" fontId="57" fillId="0" borderId="0" applyNumberFormat="0" applyBorder="0" applyProtection="0"/>
    <xf numFmtId="0" fontId="63" fillId="0" borderId="0"/>
    <xf numFmtId="0" fontId="53" fillId="0" borderId="0"/>
    <xf numFmtId="0" fontId="56" fillId="0" borderId="0"/>
    <xf numFmtId="0" fontId="56" fillId="0" borderId="0"/>
    <xf numFmtId="0" fontId="57" fillId="0" borderId="0" applyNumberFormat="0" applyBorder="0" applyProtection="0"/>
    <xf numFmtId="0" fontId="63" fillId="0" borderId="0"/>
    <xf numFmtId="0" fontId="62" fillId="0" borderId="0" applyNumberFormat="0" applyBorder="0" applyProtection="0"/>
    <xf numFmtId="0" fontId="56" fillId="0" borderId="0"/>
    <xf numFmtId="0" fontId="56" fillId="0" borderId="0"/>
    <xf numFmtId="0" fontId="57" fillId="0" borderId="0" applyNumberForma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31" fillId="0" borderId="0"/>
    <xf numFmtId="0" fontId="31" fillId="0" borderId="0" applyNumberFormat="0" applyBorder="0" applyProtection="0"/>
    <xf numFmtId="0" fontId="54" fillId="0" borderId="0"/>
    <xf numFmtId="0" fontId="56" fillId="0" borderId="0"/>
    <xf numFmtId="0" fontId="15" fillId="0" borderId="0"/>
    <xf numFmtId="0" fontId="56" fillId="0" borderId="0"/>
    <xf numFmtId="0" fontId="57" fillId="0" borderId="0" applyNumberFormat="0" applyBorder="0" applyProtection="0"/>
    <xf numFmtId="0" fontId="32" fillId="0" borderId="0"/>
    <xf numFmtId="0" fontId="160" fillId="0" borderId="0"/>
    <xf numFmtId="0" fontId="160" fillId="0" borderId="0" applyNumberFormat="0" applyBorder="0" applyProtection="0"/>
    <xf numFmtId="0" fontId="160" fillId="0" borderId="0"/>
    <xf numFmtId="0" fontId="160" fillId="0" borderId="0"/>
    <xf numFmtId="0" fontId="160" fillId="0" borderId="0" applyNumberFormat="0" applyBorder="0" applyProtection="0"/>
    <xf numFmtId="0" fontId="58" fillId="0" borderId="0"/>
    <xf numFmtId="0" fontId="59" fillId="0" borderId="0"/>
    <xf numFmtId="0" fontId="59" fillId="0" borderId="0" applyNumberFormat="0" applyBorder="0" applyProtection="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64"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32" fillId="0" borderId="0"/>
    <xf numFmtId="0" fontId="56" fillId="0" borderId="0">
      <alignment wrapText="1"/>
    </xf>
    <xf numFmtId="0" fontId="56" fillId="0" borderId="0">
      <alignment wrapText="1"/>
    </xf>
    <xf numFmtId="0" fontId="57" fillId="0" borderId="0" applyNumberFormat="0" applyBorder="0" applyProtection="0">
      <alignment wrapText="1"/>
    </xf>
    <xf numFmtId="0" fontId="161" fillId="0" borderId="0"/>
    <xf numFmtId="0" fontId="161" fillId="0" borderId="0"/>
    <xf numFmtId="0" fontId="161" fillId="0" borderId="0" applyNumberFormat="0" applyBorder="0" applyProtection="0"/>
    <xf numFmtId="0" fontId="56" fillId="0" borderId="0"/>
    <xf numFmtId="0" fontId="56" fillId="0" borderId="0"/>
    <xf numFmtId="0" fontId="57" fillId="0" borderId="0" applyNumberFormat="0" applyBorder="0" applyProtection="0"/>
    <xf numFmtId="0" fontId="58" fillId="0" borderId="0"/>
    <xf numFmtId="0" fontId="59" fillId="0" borderId="0"/>
    <xf numFmtId="0" fontId="59" fillId="0" borderId="0" applyNumberFormat="0" applyBorder="0" applyProtection="0"/>
    <xf numFmtId="0" fontId="56" fillId="0" borderId="0">
      <alignment wrapText="1"/>
    </xf>
    <xf numFmtId="0" fontId="57" fillId="0" borderId="0" applyNumberFormat="0" applyBorder="0" applyProtection="0">
      <alignment wrapText="1"/>
    </xf>
    <xf numFmtId="0" fontId="56" fillId="0" borderId="0">
      <alignment wrapText="1"/>
    </xf>
    <xf numFmtId="0" fontId="64" fillId="0" borderId="0"/>
    <xf numFmtId="0" fontId="53" fillId="0" borderId="0"/>
    <xf numFmtId="0" fontId="21" fillId="0" borderId="0"/>
    <xf numFmtId="0" fontId="160" fillId="0" borderId="0"/>
    <xf numFmtId="0" fontId="47" fillId="0" borderId="0"/>
    <xf numFmtId="0" fontId="32" fillId="0" borderId="0"/>
    <xf numFmtId="0" fontId="56" fillId="0" borderId="0"/>
    <xf numFmtId="0" fontId="56" fillId="0" borderId="0"/>
    <xf numFmtId="0" fontId="57" fillId="0" borderId="0" applyNumberFormat="0" applyBorder="0" applyProtection="0"/>
    <xf numFmtId="0" fontId="56" fillId="0" borderId="0">
      <alignment wrapText="1"/>
    </xf>
    <xf numFmtId="0" fontId="56" fillId="0" borderId="0">
      <alignment wrapText="1"/>
    </xf>
    <xf numFmtId="0" fontId="57" fillId="0" borderId="0" applyNumberFormat="0" applyBorder="0" applyProtection="0">
      <alignment wrapText="1"/>
    </xf>
    <xf numFmtId="0" fontId="56" fillId="0" borderId="0"/>
    <xf numFmtId="0" fontId="56" fillId="0" borderId="0"/>
    <xf numFmtId="0" fontId="57" fillId="0" borderId="0" applyNumberForma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6" fillId="0" borderId="0">
      <alignment wrapText="1"/>
    </xf>
    <xf numFmtId="0" fontId="57" fillId="0" borderId="0" applyNumberFormat="0" applyBorder="0" applyProtection="0">
      <alignment wrapText="1"/>
    </xf>
    <xf numFmtId="0" fontId="32" fillId="0" borderId="0"/>
    <xf numFmtId="0" fontId="56" fillId="0" borderId="0">
      <alignment wrapText="1"/>
    </xf>
    <xf numFmtId="0" fontId="56" fillId="0" borderId="0">
      <alignment wrapText="1"/>
    </xf>
    <xf numFmtId="0" fontId="56" fillId="0" borderId="0">
      <alignment wrapText="1"/>
    </xf>
    <xf numFmtId="0" fontId="56" fillId="0" borderId="0">
      <alignment wrapText="1"/>
    </xf>
    <xf numFmtId="0" fontId="57" fillId="0" borderId="0" applyNumberFormat="0" applyBorder="0" applyProtection="0">
      <alignment wrapText="1"/>
    </xf>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6" fillId="0" borderId="0"/>
    <xf numFmtId="0" fontId="56" fillId="0" borderId="0"/>
    <xf numFmtId="0" fontId="57" fillId="0" borderId="0" applyNumberFormat="0" applyBorder="0" applyProtection="0"/>
    <xf numFmtId="0" fontId="56" fillId="0" borderId="0">
      <alignment wrapText="1"/>
    </xf>
    <xf numFmtId="0" fontId="57" fillId="0" borderId="0" applyNumberFormat="0" applyBorder="0" applyProtection="0">
      <alignment wrapText="1"/>
    </xf>
    <xf numFmtId="0" fontId="56" fillId="0" borderId="0">
      <alignment wrapText="1"/>
    </xf>
    <xf numFmtId="0" fontId="64" fillId="0" borderId="0"/>
    <xf numFmtId="0" fontId="162" fillId="0" borderId="0"/>
    <xf numFmtId="0" fontId="162" fillId="0" borderId="0"/>
    <xf numFmtId="0" fontId="162" fillId="0" borderId="0" applyNumberForma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64" fillId="0" borderId="0"/>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64" fillId="0" borderId="0"/>
    <xf numFmtId="0" fontId="21" fillId="0" borderId="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0" fontId="50" fillId="0" borderId="0" applyNumberFormat="0" applyFont="0" applyBorder="0" applyProtection="0"/>
    <xf numFmtId="4" fontId="163" fillId="0" borderId="0">
      <alignment horizontal="right" vertical="center"/>
    </xf>
    <xf numFmtId="4" fontId="164" fillId="0" borderId="0">
      <alignment horizontal="right" vertical="center"/>
    </xf>
    <xf numFmtId="4" fontId="164" fillId="0" borderId="0" applyBorder="0" applyProtection="0">
      <alignment horizontal="right" vertical="center"/>
    </xf>
    <xf numFmtId="0" fontId="32" fillId="0" borderId="0" applyNumberFormat="0" applyFill="0" applyBorder="0" applyAlignment="0" applyProtection="0"/>
    <xf numFmtId="0" fontId="32" fillId="0" borderId="0" applyNumberFormat="0" applyFill="0" applyBorder="0" applyAlignment="0" applyProtection="0"/>
    <xf numFmtId="2" fontId="59" fillId="0" borderId="0"/>
    <xf numFmtId="2" fontId="58" fillId="0" borderId="0"/>
    <xf numFmtId="2" fontId="59" fillId="0" borderId="0" applyBorder="0" applyProtection="0"/>
    <xf numFmtId="0" fontId="56" fillId="59" borderId="52"/>
    <xf numFmtId="0" fontId="56" fillId="59" borderId="52"/>
    <xf numFmtId="0" fontId="57" fillId="59" borderId="52" applyNumberFormat="0" applyProtection="0"/>
    <xf numFmtId="0" fontId="56" fillId="59" borderId="52"/>
    <xf numFmtId="0" fontId="56" fillId="59" borderId="52"/>
    <xf numFmtId="0" fontId="57" fillId="59" borderId="52" applyNumberFormat="0" applyProtection="0"/>
    <xf numFmtId="0" fontId="165" fillId="0" borderId="0">
      <alignment vertical="top"/>
    </xf>
    <xf numFmtId="0" fontId="165" fillId="0" borderId="0">
      <alignment vertical="top"/>
    </xf>
    <xf numFmtId="0" fontId="166" fillId="0" borderId="0" applyNumberFormat="0" applyBorder="0" applyProtection="0">
      <alignment vertical="top"/>
    </xf>
    <xf numFmtId="0" fontId="56" fillId="59" borderId="52"/>
    <xf numFmtId="0" fontId="56" fillId="59" borderId="52"/>
    <xf numFmtId="0" fontId="57" fillId="59" borderId="52" applyNumberFormat="0" applyProtection="0"/>
    <xf numFmtId="0" fontId="165" fillId="0" borderId="0">
      <alignment vertical="top"/>
    </xf>
    <xf numFmtId="0" fontId="165" fillId="0" borderId="0">
      <alignment vertical="top"/>
    </xf>
    <xf numFmtId="0" fontId="166" fillId="0" borderId="0" applyNumberFormat="0" applyBorder="0" applyProtection="0">
      <alignment vertical="top"/>
    </xf>
    <xf numFmtId="184" fontId="167" fillId="0" borderId="0">
      <alignment horizontal="right"/>
    </xf>
    <xf numFmtId="0" fontId="153" fillId="57" borderId="0"/>
    <xf numFmtId="0" fontId="168" fillId="53" borderId="58"/>
    <xf numFmtId="0" fontId="169" fillId="53" borderId="58"/>
    <xf numFmtId="0" fontId="169" fillId="53" borderId="58" applyNumberFormat="0" applyProtection="0"/>
    <xf numFmtId="9" fontId="32" fillId="0" borderId="0" applyFont="0" applyFill="0" applyBorder="0" applyAlignment="0" applyProtection="0"/>
    <xf numFmtId="9" fontId="50" fillId="0" borderId="0" applyFont="0" applyFill="0" applyBorder="0" applyAlignment="0" applyProtection="0"/>
    <xf numFmtId="179" fontId="58" fillId="0" borderId="0"/>
    <xf numFmtId="179" fontId="59" fillId="0" borderId="0"/>
    <xf numFmtId="179" fontId="59" fillId="0" borderId="0" applyBorder="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206" fontId="47" fillId="0" borderId="0" applyBorder="0" applyProtection="0"/>
    <xf numFmtId="9" fontId="50" fillId="0" borderId="0" applyFont="0" applyFill="0" applyBorder="0" applyAlignment="0" applyProtection="0"/>
    <xf numFmtId="179" fontId="56" fillId="0" borderId="0"/>
    <xf numFmtId="179" fontId="64" fillId="0" borderId="0"/>
    <xf numFmtId="179" fontId="21" fillId="0" borderId="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6" fillId="0" borderId="0"/>
    <xf numFmtId="179" fontId="57" fillId="0" borderId="0" applyBorder="0" applyProtection="0"/>
    <xf numFmtId="9" fontId="53" fillId="0" borderId="0" applyFont="0" applyFill="0" applyBorder="0" applyAlignment="0" applyProtection="0"/>
    <xf numFmtId="179" fontId="56" fillId="0" borderId="0"/>
    <xf numFmtId="179" fontId="56" fillId="0" borderId="0"/>
    <xf numFmtId="179" fontId="57" fillId="0" borderId="0" applyBorder="0" applyProtection="0"/>
    <xf numFmtId="179" fontId="64" fillId="0" borderId="0"/>
    <xf numFmtId="179" fontId="56" fillId="0" borderId="0"/>
    <xf numFmtId="179" fontId="56" fillId="0" borderId="0"/>
    <xf numFmtId="179" fontId="57" fillId="0" borderId="0" applyBorder="0" applyProtection="0"/>
    <xf numFmtId="179" fontId="21" fillId="0" borderId="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0" fillId="0" borderId="0" applyFont="0" applyBorder="0" applyProtection="0"/>
    <xf numFmtId="179" fontId="56" fillId="0" borderId="0"/>
    <xf numFmtId="179" fontId="56" fillId="0" borderId="0"/>
    <xf numFmtId="179" fontId="57" fillId="0" borderId="0" applyBorder="0" applyProtection="0"/>
    <xf numFmtId="179" fontId="56" fillId="0" borderId="0"/>
    <xf numFmtId="179" fontId="56" fillId="0" borderId="0"/>
    <xf numFmtId="179" fontId="57" fillId="0" borderId="0" applyBorder="0" applyProtection="0"/>
    <xf numFmtId="179" fontId="56" fillId="0" borderId="0"/>
    <xf numFmtId="179" fontId="56" fillId="0" borderId="0"/>
    <xf numFmtId="179" fontId="57" fillId="0" borderId="0" applyBorder="0" applyProtection="0"/>
    <xf numFmtId="179" fontId="56" fillId="0" borderId="0"/>
    <xf numFmtId="179" fontId="56" fillId="0" borderId="0"/>
    <xf numFmtId="179" fontId="57" fillId="0" borderId="0" applyBorder="0" applyProtection="0"/>
    <xf numFmtId="179" fontId="56" fillId="0" borderId="0"/>
    <xf numFmtId="179" fontId="56" fillId="0" borderId="0"/>
    <xf numFmtId="179" fontId="57" fillId="0" borderId="0" applyBorder="0" applyProtection="0"/>
    <xf numFmtId="0" fontId="56" fillId="59" borderId="52"/>
    <xf numFmtId="0" fontId="58" fillId="83" borderId="52"/>
    <xf numFmtId="0" fontId="59" fillId="83" borderId="52"/>
    <xf numFmtId="0" fontId="59" fillId="83" borderId="52" applyNumberFormat="0" applyProtection="0"/>
    <xf numFmtId="0" fontId="56" fillId="59" borderId="52"/>
    <xf numFmtId="0" fontId="57" fillId="59" borderId="52" applyNumberFormat="0" applyProtection="0"/>
    <xf numFmtId="0" fontId="170" fillId="0" borderId="0"/>
    <xf numFmtId="0" fontId="171" fillId="0" borderId="0"/>
    <xf numFmtId="0" fontId="171" fillId="0" borderId="0"/>
    <xf numFmtId="0" fontId="171" fillId="0" borderId="0" applyNumberFormat="0" applyBorder="0" applyProtection="0"/>
    <xf numFmtId="0" fontId="172" fillId="0" borderId="0"/>
    <xf numFmtId="0" fontId="172" fillId="0" borderId="0"/>
    <xf numFmtId="0" fontId="172" fillId="0" borderId="0" applyNumberFormat="0" applyBorder="0" applyProtection="0"/>
    <xf numFmtId="0" fontId="171" fillId="0" borderId="0" applyNumberFormat="0" applyBorder="0" applyProtection="0"/>
    <xf numFmtId="185" fontId="170" fillId="0" borderId="0"/>
    <xf numFmtId="185" fontId="171" fillId="0" borderId="0"/>
    <xf numFmtId="185" fontId="171" fillId="0" borderId="0"/>
    <xf numFmtId="185" fontId="171" fillId="0" borderId="0" applyBorder="0" applyProtection="0"/>
    <xf numFmtId="185" fontId="172" fillId="0" borderId="0"/>
    <xf numFmtId="185" fontId="172" fillId="0" borderId="0"/>
    <xf numFmtId="185" fontId="172" fillId="0" borderId="0" applyBorder="0" applyProtection="0"/>
    <xf numFmtId="185" fontId="171" fillId="0" borderId="0" applyBorder="0" applyProtection="0"/>
    <xf numFmtId="0" fontId="168" fillId="53" borderId="58"/>
    <xf numFmtId="0" fontId="169" fillId="53" borderId="58"/>
    <xf numFmtId="0" fontId="169" fillId="53" borderId="58" applyNumberFormat="0" applyProtection="0"/>
    <xf numFmtId="0" fontId="173" fillId="50" borderId="0"/>
    <xf numFmtId="0" fontId="173" fillId="50" borderId="0"/>
    <xf numFmtId="0" fontId="174" fillId="50" borderId="0" applyNumberFormat="0" applyBorder="0" applyProtection="0"/>
    <xf numFmtId="0" fontId="175" fillId="53" borderId="59"/>
    <xf numFmtId="0" fontId="175" fillId="53" borderId="59"/>
    <xf numFmtId="0" fontId="176" fillId="53" borderId="59" applyNumberFormat="0" applyProtection="0"/>
    <xf numFmtId="0" fontId="177" fillId="0" borderId="0">
      <alignment vertical="top" wrapText="1"/>
    </xf>
    <xf numFmtId="0" fontId="177" fillId="0" borderId="0">
      <alignment vertical="top" wrapText="1"/>
    </xf>
    <xf numFmtId="0" fontId="178" fillId="0" borderId="0" applyNumberFormat="0" applyBorder="0" applyProtection="0">
      <alignment vertical="top" wrapText="1"/>
    </xf>
    <xf numFmtId="0" fontId="56" fillId="0" borderId="0">
      <alignment horizontal="left"/>
    </xf>
    <xf numFmtId="0" fontId="56" fillId="0" borderId="0">
      <alignment horizontal="left"/>
    </xf>
    <xf numFmtId="0" fontId="57" fillId="0" borderId="0" applyNumberFormat="0" applyBorder="0" applyProtection="0">
      <alignment horizontal="left"/>
    </xf>
    <xf numFmtId="0" fontId="56" fillId="0" borderId="0"/>
    <xf numFmtId="0" fontId="56" fillId="0" borderId="0"/>
    <xf numFmtId="0" fontId="57" fillId="0" borderId="0" applyNumberFormat="0" applyBorder="0" applyProtection="0"/>
    <xf numFmtId="0" fontId="56" fillId="0" borderId="0"/>
    <xf numFmtId="0" fontId="56" fillId="0" borderId="0"/>
    <xf numFmtId="0" fontId="57" fillId="0" borderId="0" applyNumberFormat="0" applyBorder="0" applyProtection="0"/>
    <xf numFmtId="0" fontId="117" fillId="0" borderId="0"/>
    <xf numFmtId="0" fontId="117" fillId="0" borderId="0"/>
    <xf numFmtId="0" fontId="179" fillId="0" borderId="0" applyNumberFormat="0" applyBorder="0" applyProtection="0"/>
    <xf numFmtId="0" fontId="117" fillId="0" borderId="0">
      <alignment horizontal="left"/>
    </xf>
    <xf numFmtId="0" fontId="117" fillId="0" borderId="0">
      <alignment horizontal="left"/>
    </xf>
    <xf numFmtId="0" fontId="179" fillId="0" borderId="0" applyNumberFormat="0" applyBorder="0" applyProtection="0">
      <alignment horizontal="left"/>
    </xf>
    <xf numFmtId="0" fontId="56" fillId="0" borderId="0"/>
    <xf numFmtId="0" fontId="56" fillId="0" borderId="0"/>
    <xf numFmtId="0" fontId="57" fillId="0" borderId="0" applyNumberFormat="0" applyBorder="0" applyProtection="0"/>
    <xf numFmtId="164" fontId="180" fillId="80" borderId="60">
      <alignment vertical="center"/>
    </xf>
    <xf numFmtId="164" fontId="180" fillId="79" borderId="60">
      <alignment vertical="center"/>
    </xf>
    <xf numFmtId="164" fontId="180" fillId="71" borderId="60">
      <alignment vertical="center"/>
    </xf>
    <xf numFmtId="164" fontId="180" fillId="71" borderId="60">
      <alignment vertical="center"/>
    </xf>
    <xf numFmtId="164" fontId="180" fillId="71" borderId="60" applyProtection="0">
      <alignment vertical="center"/>
    </xf>
    <xf numFmtId="164" fontId="180" fillId="79" borderId="60">
      <alignment vertical="center"/>
    </xf>
    <xf numFmtId="164" fontId="180" fillId="79" borderId="60" applyProtection="0">
      <alignment vertical="center"/>
    </xf>
    <xf numFmtId="164" fontId="180" fillId="80" borderId="60">
      <alignment vertical="center"/>
    </xf>
    <xf numFmtId="164" fontId="180" fillId="80" borderId="60">
      <alignment vertical="center"/>
    </xf>
    <xf numFmtId="164" fontId="180" fillId="80" borderId="60" applyProtection="0">
      <alignment vertical="center"/>
    </xf>
    <xf numFmtId="164" fontId="180" fillId="80" borderId="60">
      <alignment vertical="center"/>
    </xf>
    <xf numFmtId="164" fontId="180" fillId="80" borderId="60">
      <alignment vertical="center"/>
    </xf>
    <xf numFmtId="164" fontId="180" fillId="80" borderId="60" applyProtection="0">
      <alignment vertical="center"/>
    </xf>
    <xf numFmtId="164" fontId="180" fillId="80" borderId="60">
      <alignment vertical="center"/>
    </xf>
    <xf numFmtId="164" fontId="180" fillId="80" borderId="60">
      <alignment vertical="center"/>
    </xf>
    <xf numFmtId="164" fontId="180" fillId="80" borderId="60" applyProtection="0">
      <alignment vertical="center"/>
    </xf>
    <xf numFmtId="164" fontId="180" fillId="80" borderId="60">
      <alignment vertical="center"/>
    </xf>
    <xf numFmtId="164" fontId="180" fillId="80" borderId="60" applyProtection="0">
      <alignment vertical="center"/>
    </xf>
    <xf numFmtId="4" fontId="180" fillId="80" borderId="60">
      <alignment vertical="center"/>
    </xf>
    <xf numFmtId="4" fontId="180" fillId="79" borderId="60">
      <alignment vertical="center"/>
    </xf>
    <xf numFmtId="4" fontId="180" fillId="71" borderId="60">
      <alignment vertical="center"/>
    </xf>
    <xf numFmtId="4" fontId="180" fillId="71" borderId="60">
      <alignment vertical="center"/>
    </xf>
    <xf numFmtId="4" fontId="180" fillId="71" borderId="60" applyProtection="0">
      <alignment vertical="center"/>
    </xf>
    <xf numFmtId="4" fontId="180" fillId="79" borderId="60">
      <alignment vertical="center"/>
    </xf>
    <xf numFmtId="4" fontId="180" fillId="79" borderId="60" applyProtection="0">
      <alignment vertical="center"/>
    </xf>
    <xf numFmtId="4" fontId="180" fillId="80" borderId="60">
      <alignment vertical="center"/>
    </xf>
    <xf numFmtId="4" fontId="180" fillId="80" borderId="60">
      <alignment vertical="center"/>
    </xf>
    <xf numFmtId="4" fontId="180" fillId="80" borderId="60" applyProtection="0">
      <alignment vertical="center"/>
    </xf>
    <xf numFmtId="4" fontId="180" fillId="80" borderId="60">
      <alignment vertical="center"/>
    </xf>
    <xf numFmtId="4" fontId="180" fillId="80" borderId="60">
      <alignment vertical="center"/>
    </xf>
    <xf numFmtId="4" fontId="180" fillId="80" borderId="60" applyProtection="0">
      <alignment vertical="center"/>
    </xf>
    <xf numFmtId="4" fontId="180" fillId="80" borderId="60">
      <alignment vertical="center"/>
    </xf>
    <xf numFmtId="4" fontId="180" fillId="80" borderId="60">
      <alignment vertical="center"/>
    </xf>
    <xf numFmtId="4" fontId="180" fillId="80" borderId="60" applyProtection="0">
      <alignment vertical="center"/>
    </xf>
    <xf numFmtId="4" fontId="180" fillId="80" borderId="60">
      <alignment vertical="center"/>
    </xf>
    <xf numFmtId="4" fontId="180" fillId="80" borderId="60" applyProtection="0">
      <alignment vertical="center"/>
    </xf>
    <xf numFmtId="169" fontId="180" fillId="80" borderId="60">
      <alignment vertical="center"/>
    </xf>
    <xf numFmtId="169" fontId="180" fillId="79" borderId="60">
      <alignment vertical="center"/>
    </xf>
    <xf numFmtId="169" fontId="180" fillId="71" borderId="60">
      <alignment vertical="center"/>
    </xf>
    <xf numFmtId="169" fontId="180" fillId="71" borderId="60">
      <alignment vertical="center"/>
    </xf>
    <xf numFmtId="169" fontId="180" fillId="71" borderId="60" applyProtection="0">
      <alignment vertical="center"/>
    </xf>
    <xf numFmtId="169" fontId="180" fillId="79" borderId="60">
      <alignment vertical="center"/>
    </xf>
    <xf numFmtId="169" fontId="180" fillId="79" borderId="60" applyProtection="0">
      <alignment vertical="center"/>
    </xf>
    <xf numFmtId="169" fontId="180" fillId="80" borderId="60">
      <alignment vertical="center"/>
    </xf>
    <xf numFmtId="169" fontId="180" fillId="80" borderId="60">
      <alignment vertical="center"/>
    </xf>
    <xf numFmtId="169" fontId="180" fillId="80" borderId="60" applyProtection="0">
      <alignment vertical="center"/>
    </xf>
    <xf numFmtId="169" fontId="180" fillId="80" borderId="60">
      <alignment vertical="center"/>
    </xf>
    <xf numFmtId="169" fontId="180" fillId="80" borderId="60">
      <alignment vertical="center"/>
    </xf>
    <xf numFmtId="169" fontId="180" fillId="80" borderId="60" applyProtection="0">
      <alignment vertical="center"/>
    </xf>
    <xf numFmtId="169" fontId="180" fillId="80" borderId="60">
      <alignment vertical="center"/>
    </xf>
    <xf numFmtId="169" fontId="180" fillId="80" borderId="60">
      <alignment vertical="center"/>
    </xf>
    <xf numFmtId="169" fontId="180" fillId="80" borderId="60" applyProtection="0">
      <alignment vertical="center"/>
    </xf>
    <xf numFmtId="169" fontId="180" fillId="80" borderId="60">
      <alignment vertical="center"/>
    </xf>
    <xf numFmtId="169" fontId="180" fillId="80" borderId="60" applyProtection="0">
      <alignment vertical="center"/>
    </xf>
    <xf numFmtId="186" fontId="180" fillId="80" borderId="60">
      <alignment vertical="center"/>
    </xf>
    <xf numFmtId="186" fontId="180" fillId="79" borderId="60">
      <alignment vertical="center"/>
    </xf>
    <xf numFmtId="186" fontId="180" fillId="71" borderId="60">
      <alignment vertical="center"/>
    </xf>
    <xf numFmtId="186" fontId="180" fillId="71" borderId="60">
      <alignment vertical="center"/>
    </xf>
    <xf numFmtId="186" fontId="180" fillId="71" borderId="60" applyProtection="0">
      <alignment vertical="center"/>
    </xf>
    <xf numFmtId="186" fontId="180" fillId="79" borderId="60">
      <alignment vertical="center"/>
    </xf>
    <xf numFmtId="186" fontId="180" fillId="79" borderId="60" applyProtection="0">
      <alignment vertical="center"/>
    </xf>
    <xf numFmtId="186" fontId="180" fillId="80" borderId="60">
      <alignment vertical="center"/>
    </xf>
    <xf numFmtId="186" fontId="180" fillId="80" borderId="60">
      <alignment vertical="center"/>
    </xf>
    <xf numFmtId="186" fontId="180" fillId="80" borderId="60" applyProtection="0">
      <alignment vertical="center"/>
    </xf>
    <xf numFmtId="186" fontId="180" fillId="80" borderId="60">
      <alignment vertical="center"/>
    </xf>
    <xf numFmtId="186" fontId="180" fillId="80" borderId="60">
      <alignment vertical="center"/>
    </xf>
    <xf numFmtId="186" fontId="180" fillId="80" borderId="60" applyProtection="0">
      <alignment vertical="center"/>
    </xf>
    <xf numFmtId="186" fontId="180" fillId="80" borderId="60">
      <alignment vertical="center"/>
    </xf>
    <xf numFmtId="186" fontId="180" fillId="80" borderId="60">
      <alignment vertical="center"/>
    </xf>
    <xf numFmtId="186" fontId="180" fillId="80" borderId="60" applyProtection="0">
      <alignment vertical="center"/>
    </xf>
    <xf numFmtId="186" fontId="180" fillId="80" borderId="60">
      <alignment vertical="center"/>
    </xf>
    <xf numFmtId="186" fontId="180" fillId="80" borderId="60" applyProtection="0">
      <alignment vertical="center"/>
    </xf>
    <xf numFmtId="3" fontId="180" fillId="80" borderId="60">
      <alignment vertical="center"/>
    </xf>
    <xf numFmtId="3" fontId="180" fillId="79" borderId="60">
      <alignment vertical="center"/>
    </xf>
    <xf numFmtId="3" fontId="180" fillId="71" borderId="60">
      <alignment vertical="center"/>
    </xf>
    <xf numFmtId="3" fontId="180" fillId="71" borderId="60">
      <alignment vertical="center"/>
    </xf>
    <xf numFmtId="3" fontId="180" fillId="71" borderId="60" applyProtection="0">
      <alignment vertical="center"/>
    </xf>
    <xf numFmtId="3" fontId="180" fillId="79" borderId="60">
      <alignment vertical="center"/>
    </xf>
    <xf numFmtId="3" fontId="180" fillId="79" borderId="60" applyProtection="0">
      <alignment vertical="center"/>
    </xf>
    <xf numFmtId="3" fontId="180" fillId="80" borderId="60">
      <alignment vertical="center"/>
    </xf>
    <xf numFmtId="3" fontId="180" fillId="80" borderId="60">
      <alignment vertical="center"/>
    </xf>
    <xf numFmtId="3" fontId="180" fillId="80" borderId="60" applyProtection="0">
      <alignment vertical="center"/>
    </xf>
    <xf numFmtId="3" fontId="180" fillId="80" borderId="60">
      <alignment vertical="center"/>
    </xf>
    <xf numFmtId="3" fontId="180" fillId="80" borderId="60">
      <alignment vertical="center"/>
    </xf>
    <xf numFmtId="3" fontId="180" fillId="80" borderId="60" applyProtection="0">
      <alignment vertical="center"/>
    </xf>
    <xf numFmtId="3" fontId="180" fillId="80" borderId="60">
      <alignment vertical="center"/>
    </xf>
    <xf numFmtId="3" fontId="180" fillId="80" borderId="60">
      <alignment vertical="center"/>
    </xf>
    <xf numFmtId="3" fontId="180" fillId="80" borderId="60" applyProtection="0">
      <alignment vertical="center"/>
    </xf>
    <xf numFmtId="3" fontId="180" fillId="80" borderId="60">
      <alignment vertical="center"/>
    </xf>
    <xf numFmtId="3" fontId="180" fillId="80" borderId="60" applyProtection="0">
      <alignment vertical="center"/>
    </xf>
    <xf numFmtId="0" fontId="181" fillId="80" borderId="60">
      <alignment vertical="center"/>
    </xf>
    <xf numFmtId="187" fontId="181" fillId="79" borderId="60">
      <alignment vertical="center"/>
    </xf>
    <xf numFmtId="187" fontId="182" fillId="71" borderId="60">
      <alignment vertical="center"/>
    </xf>
    <xf numFmtId="203" fontId="182" fillId="71" borderId="60">
      <alignment vertical="center"/>
    </xf>
    <xf numFmtId="200" fontId="182" fillId="71" borderId="60" applyProtection="0">
      <alignment vertical="center"/>
    </xf>
    <xf numFmtId="203" fontId="181" fillId="79" borderId="60">
      <alignment vertical="center"/>
    </xf>
    <xf numFmtId="200" fontId="181" fillId="79" borderId="60" applyProtection="0">
      <alignment vertical="center"/>
    </xf>
    <xf numFmtId="187" fontId="181" fillId="80" borderId="60">
      <alignment vertical="center"/>
    </xf>
    <xf numFmtId="203" fontId="181" fillId="80" borderId="60">
      <alignment vertical="center"/>
    </xf>
    <xf numFmtId="200" fontId="181" fillId="80" borderId="60" applyProtection="0">
      <alignment vertical="center"/>
    </xf>
    <xf numFmtId="187" fontId="181" fillId="80" borderId="60">
      <alignment vertical="center"/>
    </xf>
    <xf numFmtId="203" fontId="181" fillId="80" borderId="60">
      <alignment vertical="center"/>
    </xf>
    <xf numFmtId="200" fontId="181" fillId="80" borderId="60" applyProtection="0">
      <alignment vertical="center"/>
    </xf>
    <xf numFmtId="187" fontId="182" fillId="80" borderId="60">
      <alignment vertical="center"/>
    </xf>
    <xf numFmtId="203" fontId="182" fillId="80" borderId="60">
      <alignment vertical="center"/>
    </xf>
    <xf numFmtId="200" fontId="182" fillId="80" borderId="60" applyProtection="0">
      <alignment vertical="center"/>
    </xf>
    <xf numFmtId="0" fontId="181" fillId="80" borderId="60">
      <alignment vertical="center"/>
    </xf>
    <xf numFmtId="0" fontId="181" fillId="80" borderId="60" applyNumberFormat="0" applyProtection="0">
      <alignment vertical="center"/>
    </xf>
    <xf numFmtId="0" fontId="181" fillId="80" borderId="60">
      <alignment vertical="center"/>
    </xf>
    <xf numFmtId="188" fontId="181" fillId="79" borderId="60">
      <alignment vertical="center"/>
    </xf>
    <xf numFmtId="188" fontId="182" fillId="71" borderId="60">
      <alignment vertical="center"/>
    </xf>
    <xf numFmtId="204" fontId="182" fillId="71" borderId="60">
      <alignment vertical="center"/>
    </xf>
    <xf numFmtId="201" fontId="182" fillId="71" borderId="60" applyProtection="0">
      <alignment vertical="center"/>
    </xf>
    <xf numFmtId="204" fontId="181" fillId="79" borderId="60">
      <alignment vertical="center"/>
    </xf>
    <xf numFmtId="201" fontId="181" fillId="79" borderId="60" applyProtection="0">
      <alignment vertical="center"/>
    </xf>
    <xf numFmtId="188" fontId="181" fillId="80" borderId="60">
      <alignment vertical="center"/>
    </xf>
    <xf numFmtId="204" fontId="181" fillId="80" borderId="60">
      <alignment vertical="center"/>
    </xf>
    <xf numFmtId="201" fontId="181" fillId="80" borderId="60" applyProtection="0">
      <alignment vertical="center"/>
    </xf>
    <xf numFmtId="188" fontId="181" fillId="80" borderId="60">
      <alignment vertical="center"/>
    </xf>
    <xf numFmtId="204" fontId="181" fillId="80" borderId="60">
      <alignment vertical="center"/>
    </xf>
    <xf numFmtId="201" fontId="181" fillId="80" borderId="60" applyProtection="0">
      <alignment vertical="center"/>
    </xf>
    <xf numFmtId="188" fontId="182" fillId="80" borderId="60">
      <alignment vertical="center"/>
    </xf>
    <xf numFmtId="204" fontId="182" fillId="80" borderId="60">
      <alignment vertical="center"/>
    </xf>
    <xf numFmtId="201" fontId="182" fillId="80" borderId="60" applyProtection="0">
      <alignment vertical="center"/>
    </xf>
    <xf numFmtId="0" fontId="181" fillId="80" borderId="60">
      <alignment vertical="center"/>
    </xf>
    <xf numFmtId="0" fontId="181" fillId="80" borderId="60" applyNumberFormat="0" applyProtection="0">
      <alignment vertical="center"/>
    </xf>
    <xf numFmtId="0" fontId="181" fillId="80" borderId="60">
      <alignment vertical="center"/>
    </xf>
    <xf numFmtId="189" fontId="181" fillId="79" borderId="60">
      <alignment vertical="center"/>
    </xf>
    <xf numFmtId="189" fontId="182" fillId="71" borderId="60">
      <alignment vertical="center"/>
    </xf>
    <xf numFmtId="205" fontId="182" fillId="71" borderId="60">
      <alignment vertical="center"/>
    </xf>
    <xf numFmtId="202" fontId="182" fillId="71" borderId="60" applyProtection="0">
      <alignment vertical="center"/>
    </xf>
    <xf numFmtId="205" fontId="181" fillId="79" borderId="60">
      <alignment vertical="center"/>
    </xf>
    <xf numFmtId="202" fontId="181" fillId="79" borderId="60" applyProtection="0">
      <alignment vertical="center"/>
    </xf>
    <xf numFmtId="189" fontId="181" fillId="80" borderId="60">
      <alignment vertical="center"/>
    </xf>
    <xf numFmtId="205" fontId="181" fillId="80" borderId="60">
      <alignment vertical="center"/>
    </xf>
    <xf numFmtId="202" fontId="181" fillId="80" borderId="60" applyProtection="0">
      <alignment vertical="center"/>
    </xf>
    <xf numFmtId="189" fontId="181" fillId="80" borderId="60">
      <alignment vertical="center"/>
    </xf>
    <xf numFmtId="205" fontId="181" fillId="80" borderId="60">
      <alignment vertical="center"/>
    </xf>
    <xf numFmtId="202" fontId="181" fillId="80" borderId="60" applyProtection="0">
      <alignment vertical="center"/>
    </xf>
    <xf numFmtId="189" fontId="182" fillId="80" borderId="60">
      <alignment vertical="center"/>
    </xf>
    <xf numFmtId="205" fontId="182" fillId="80" borderId="60">
      <alignment vertical="center"/>
    </xf>
    <xf numFmtId="202" fontId="182" fillId="80" borderId="60" applyProtection="0">
      <alignment vertical="center"/>
    </xf>
    <xf numFmtId="0" fontId="181" fillId="80" borderId="60">
      <alignment vertical="center"/>
    </xf>
    <xf numFmtId="0" fontId="181" fillId="80" borderId="60" applyNumberFormat="0" applyProtection="0">
      <alignment vertical="center"/>
    </xf>
    <xf numFmtId="190" fontId="183" fillId="80" borderId="60">
      <alignment vertical="center"/>
    </xf>
    <xf numFmtId="190" fontId="183" fillId="79" borderId="60">
      <alignment vertical="center"/>
    </xf>
    <xf numFmtId="190" fontId="183" fillId="71" borderId="60">
      <alignment vertical="center"/>
    </xf>
    <xf numFmtId="190" fontId="183" fillId="71" borderId="60">
      <alignment vertical="center"/>
    </xf>
    <xf numFmtId="190" fontId="183" fillId="71" borderId="60" applyProtection="0">
      <alignment vertical="center"/>
    </xf>
    <xf numFmtId="190" fontId="183" fillId="79" borderId="60">
      <alignment vertical="center"/>
    </xf>
    <xf numFmtId="190" fontId="183" fillId="79" borderId="60" applyProtection="0">
      <alignment vertical="center"/>
    </xf>
    <xf numFmtId="190" fontId="183" fillId="80" borderId="60">
      <alignment vertical="center"/>
    </xf>
    <xf numFmtId="190" fontId="183" fillId="80" borderId="60">
      <alignment vertical="center"/>
    </xf>
    <xf numFmtId="190" fontId="183" fillId="80" borderId="60" applyProtection="0">
      <alignment vertical="center"/>
    </xf>
    <xf numFmtId="190" fontId="183" fillId="80" borderId="60">
      <alignment vertical="center"/>
    </xf>
    <xf numFmtId="190" fontId="183" fillId="80" borderId="60">
      <alignment vertical="center"/>
    </xf>
    <xf numFmtId="190" fontId="183" fillId="80" borderId="60" applyProtection="0">
      <alignment vertical="center"/>
    </xf>
    <xf numFmtId="190" fontId="183" fillId="80" borderId="60">
      <alignment vertical="center"/>
    </xf>
    <xf numFmtId="190" fontId="183" fillId="80" borderId="60">
      <alignment vertical="center"/>
    </xf>
    <xf numFmtId="190" fontId="183" fillId="80" borderId="60" applyProtection="0">
      <alignment vertical="center"/>
    </xf>
    <xf numFmtId="190" fontId="183" fillId="80" borderId="60">
      <alignment vertical="center"/>
    </xf>
    <xf numFmtId="190" fontId="183" fillId="80" borderId="60" applyProtection="0">
      <alignment vertical="center"/>
    </xf>
    <xf numFmtId="191" fontId="183" fillId="80" borderId="60">
      <alignment vertical="center"/>
    </xf>
    <xf numFmtId="191" fontId="183" fillId="79" borderId="60">
      <alignment vertical="center"/>
    </xf>
    <xf numFmtId="191" fontId="183" fillId="71" borderId="60">
      <alignment vertical="center"/>
    </xf>
    <xf numFmtId="191" fontId="183" fillId="71" borderId="60">
      <alignment vertical="center"/>
    </xf>
    <xf numFmtId="191" fontId="183" fillId="71" borderId="60" applyProtection="0">
      <alignment vertical="center"/>
    </xf>
    <xf numFmtId="191" fontId="183" fillId="79" borderId="60">
      <alignment vertical="center"/>
    </xf>
    <xf numFmtId="191" fontId="183" fillId="79" borderId="60" applyProtection="0">
      <alignment vertical="center"/>
    </xf>
    <xf numFmtId="191" fontId="183" fillId="80" borderId="60">
      <alignment vertical="center"/>
    </xf>
    <xf numFmtId="191" fontId="183" fillId="80" borderId="60">
      <alignment vertical="center"/>
    </xf>
    <xf numFmtId="191" fontId="183" fillId="80" borderId="60" applyProtection="0">
      <alignment vertical="center"/>
    </xf>
    <xf numFmtId="191" fontId="183" fillId="80" borderId="60">
      <alignment vertical="center"/>
    </xf>
    <xf numFmtId="191" fontId="183" fillId="80" borderId="60">
      <alignment vertical="center"/>
    </xf>
    <xf numFmtId="191" fontId="183" fillId="80" borderId="60" applyProtection="0">
      <alignment vertical="center"/>
    </xf>
    <xf numFmtId="191" fontId="183" fillId="80" borderId="60">
      <alignment vertical="center"/>
    </xf>
    <xf numFmtId="191" fontId="183" fillId="80" borderId="60">
      <alignment vertical="center"/>
    </xf>
    <xf numFmtId="191" fontId="183" fillId="80" borderId="60" applyProtection="0">
      <alignment vertical="center"/>
    </xf>
    <xf numFmtId="191" fontId="183" fillId="80" borderId="60">
      <alignment vertical="center"/>
    </xf>
    <xf numFmtId="191" fontId="183" fillId="80" borderId="60" applyProtection="0">
      <alignment vertical="center"/>
    </xf>
    <xf numFmtId="192" fontId="183" fillId="80" borderId="60">
      <alignment vertical="center"/>
    </xf>
    <xf numFmtId="192" fontId="183" fillId="79" borderId="60">
      <alignment vertical="center"/>
    </xf>
    <xf numFmtId="192" fontId="183" fillId="71" borderId="60">
      <alignment vertical="center"/>
    </xf>
    <xf numFmtId="192" fontId="183" fillId="71" borderId="60">
      <alignment vertical="center"/>
    </xf>
    <xf numFmtId="192" fontId="183" fillId="71" borderId="60" applyProtection="0">
      <alignment vertical="center"/>
    </xf>
    <xf numFmtId="192" fontId="183" fillId="79" borderId="60">
      <alignment vertical="center"/>
    </xf>
    <xf numFmtId="192" fontId="183" fillId="79" borderId="60" applyProtection="0">
      <alignment vertical="center"/>
    </xf>
    <xf numFmtId="192" fontId="183" fillId="80" borderId="60">
      <alignment vertical="center"/>
    </xf>
    <xf numFmtId="192" fontId="183" fillId="80" borderId="60">
      <alignment vertical="center"/>
    </xf>
    <xf numFmtId="192" fontId="183" fillId="80" borderId="60" applyProtection="0">
      <alignment vertical="center"/>
    </xf>
    <xf numFmtId="192" fontId="183" fillId="80" borderId="60">
      <alignment vertical="center"/>
    </xf>
    <xf numFmtId="192" fontId="183" fillId="80" borderId="60">
      <alignment vertical="center"/>
    </xf>
    <xf numFmtId="192" fontId="183" fillId="80" borderId="60" applyProtection="0">
      <alignment vertical="center"/>
    </xf>
    <xf numFmtId="192" fontId="183" fillId="80" borderId="60">
      <alignment vertical="center"/>
    </xf>
    <xf numFmtId="192" fontId="183" fillId="80" borderId="60">
      <alignment vertical="center"/>
    </xf>
    <xf numFmtId="192" fontId="183" fillId="80" borderId="60" applyProtection="0">
      <alignment vertical="center"/>
    </xf>
    <xf numFmtId="192" fontId="183" fillId="80" borderId="60">
      <alignment vertical="center"/>
    </xf>
    <xf numFmtId="192" fontId="183" fillId="80" borderId="60" applyProtection="0">
      <alignment vertical="center"/>
    </xf>
    <xf numFmtId="165" fontId="184" fillId="80" borderId="60">
      <alignment vertical="center"/>
    </xf>
    <xf numFmtId="165" fontId="185" fillId="79" borderId="60">
      <alignment vertical="center"/>
    </xf>
    <xf numFmtId="165" fontId="186" fillId="71" borderId="60">
      <alignment vertical="center"/>
    </xf>
    <xf numFmtId="165" fontId="186" fillId="71" borderId="60">
      <alignment vertical="center"/>
    </xf>
    <xf numFmtId="165" fontId="186" fillId="71" borderId="60" applyProtection="0">
      <alignment vertical="center"/>
    </xf>
    <xf numFmtId="165" fontId="185" fillId="79" borderId="60">
      <alignment vertical="center"/>
    </xf>
    <xf numFmtId="165" fontId="185" fillId="79" borderId="60" applyProtection="0">
      <alignment vertical="center"/>
    </xf>
    <xf numFmtId="165" fontId="184" fillId="80" borderId="60">
      <alignment vertical="center"/>
    </xf>
    <xf numFmtId="165" fontId="184" fillId="80" borderId="60">
      <alignment vertical="center"/>
    </xf>
    <xf numFmtId="165" fontId="184" fillId="80" borderId="60" applyProtection="0">
      <alignment vertical="center"/>
    </xf>
    <xf numFmtId="165" fontId="187" fillId="80" borderId="60">
      <alignment vertical="center"/>
    </xf>
    <xf numFmtId="165" fontId="187" fillId="80" borderId="60">
      <alignment vertical="center"/>
    </xf>
    <xf numFmtId="165" fontId="187" fillId="80" borderId="60" applyProtection="0">
      <alignment vertical="center"/>
    </xf>
    <xf numFmtId="165" fontId="186" fillId="80" borderId="60">
      <alignment vertical="center"/>
    </xf>
    <xf numFmtId="165" fontId="186" fillId="80" borderId="60">
      <alignment vertical="center"/>
    </xf>
    <xf numFmtId="165" fontId="186" fillId="80" borderId="60" applyProtection="0">
      <alignment vertical="center"/>
    </xf>
    <xf numFmtId="165" fontId="184" fillId="80" borderId="60">
      <alignment vertical="center"/>
    </xf>
    <xf numFmtId="165" fontId="184" fillId="80" borderId="60" applyProtection="0">
      <alignment vertical="center"/>
    </xf>
    <xf numFmtId="193" fontId="184" fillId="80" borderId="60">
      <alignment vertical="center"/>
    </xf>
    <xf numFmtId="193" fontId="185" fillId="79" borderId="60">
      <alignment vertical="center"/>
    </xf>
    <xf numFmtId="193" fontId="186" fillId="71" borderId="60">
      <alignment vertical="center"/>
    </xf>
    <xf numFmtId="193" fontId="186" fillId="71" borderId="60">
      <alignment vertical="center"/>
    </xf>
    <xf numFmtId="193" fontId="186" fillId="71" borderId="60" applyProtection="0">
      <alignment vertical="center"/>
    </xf>
    <xf numFmtId="193" fontId="185" fillId="79" borderId="60">
      <alignment vertical="center"/>
    </xf>
    <xf numFmtId="193" fontId="185" fillId="79" borderId="60" applyProtection="0">
      <alignment vertical="center"/>
    </xf>
    <xf numFmtId="193" fontId="184" fillId="80" borderId="60">
      <alignment vertical="center"/>
    </xf>
    <xf numFmtId="193" fontId="184" fillId="80" borderId="60">
      <alignment vertical="center"/>
    </xf>
    <xf numFmtId="193" fontId="184" fillId="80" borderId="60" applyProtection="0">
      <alignment vertical="center"/>
    </xf>
    <xf numFmtId="193" fontId="187" fillId="80" borderId="60">
      <alignment vertical="center"/>
    </xf>
    <xf numFmtId="193" fontId="187" fillId="80" borderId="60">
      <alignment vertical="center"/>
    </xf>
    <xf numFmtId="193" fontId="187" fillId="80" borderId="60" applyProtection="0">
      <alignment vertical="center"/>
    </xf>
    <xf numFmtId="193" fontId="186" fillId="80" borderId="60">
      <alignment vertical="center"/>
    </xf>
    <xf numFmtId="193" fontId="186" fillId="80" borderId="60">
      <alignment vertical="center"/>
    </xf>
    <xf numFmtId="193" fontId="186" fillId="80" borderId="60" applyProtection="0">
      <alignment vertical="center"/>
    </xf>
    <xf numFmtId="193" fontId="184" fillId="80" borderId="60">
      <alignment vertical="center"/>
    </xf>
    <xf numFmtId="193" fontId="184" fillId="80" borderId="60" applyProtection="0">
      <alignment vertical="center"/>
    </xf>
    <xf numFmtId="179" fontId="184" fillId="80" borderId="60">
      <alignment vertical="center"/>
    </xf>
    <xf numFmtId="179" fontId="185" fillId="79" borderId="60">
      <alignment vertical="center"/>
    </xf>
    <xf numFmtId="179" fontId="186" fillId="71" borderId="60">
      <alignment vertical="center"/>
    </xf>
    <xf numFmtId="179" fontId="186" fillId="71" borderId="60">
      <alignment vertical="center"/>
    </xf>
    <xf numFmtId="179" fontId="186" fillId="71" borderId="60" applyProtection="0">
      <alignment vertical="center"/>
    </xf>
    <xf numFmtId="179" fontId="185" fillId="79" borderId="60">
      <alignment vertical="center"/>
    </xf>
    <xf numFmtId="179" fontId="185" fillId="79" borderId="60" applyProtection="0">
      <alignment vertical="center"/>
    </xf>
    <xf numFmtId="179" fontId="184" fillId="80" borderId="60">
      <alignment vertical="center"/>
    </xf>
    <xf numFmtId="179" fontId="184" fillId="80" borderId="60">
      <alignment vertical="center"/>
    </xf>
    <xf numFmtId="179" fontId="184" fillId="80" borderId="60" applyProtection="0">
      <alignment vertical="center"/>
    </xf>
    <xf numFmtId="179" fontId="187" fillId="80" borderId="60">
      <alignment vertical="center"/>
    </xf>
    <xf numFmtId="179" fontId="187" fillId="80" borderId="60">
      <alignment vertical="center"/>
    </xf>
    <xf numFmtId="179" fontId="187" fillId="80" borderId="60" applyProtection="0">
      <alignment vertical="center"/>
    </xf>
    <xf numFmtId="179" fontId="186" fillId="80" borderId="60">
      <alignment vertical="center"/>
    </xf>
    <xf numFmtId="179" fontId="186" fillId="80" borderId="60">
      <alignment vertical="center"/>
    </xf>
    <xf numFmtId="179" fontId="186" fillId="80" borderId="60" applyProtection="0">
      <alignment vertical="center"/>
    </xf>
    <xf numFmtId="179" fontId="184" fillId="80" borderId="60">
      <alignment vertical="center"/>
    </xf>
    <xf numFmtId="179" fontId="184" fillId="80" borderId="60" applyProtection="0">
      <alignment vertical="center"/>
    </xf>
    <xf numFmtId="0" fontId="188" fillId="80" borderId="60">
      <alignment vertical="center"/>
    </xf>
    <xf numFmtId="0" fontId="189" fillId="79" borderId="60">
      <alignment vertical="center"/>
    </xf>
    <xf numFmtId="0" fontId="189" fillId="71" borderId="60">
      <alignment vertical="center"/>
    </xf>
    <xf numFmtId="0" fontId="189" fillId="71" borderId="60">
      <alignment vertical="center"/>
    </xf>
    <xf numFmtId="0" fontId="189" fillId="71" borderId="60" applyNumberFormat="0" applyProtection="0">
      <alignment vertical="center"/>
    </xf>
    <xf numFmtId="0" fontId="189" fillId="79" borderId="60">
      <alignment vertical="center"/>
    </xf>
    <xf numFmtId="0" fontId="189" fillId="79" borderId="60" applyNumberFormat="0" applyProtection="0">
      <alignment vertical="center"/>
    </xf>
    <xf numFmtId="0" fontId="189" fillId="80" borderId="60">
      <alignment vertical="center"/>
    </xf>
    <xf numFmtId="0" fontId="189" fillId="80" borderId="60">
      <alignment vertical="center"/>
    </xf>
    <xf numFmtId="0" fontId="189" fillId="80" borderId="60" applyNumberFormat="0" applyProtection="0">
      <alignment vertical="center"/>
    </xf>
    <xf numFmtId="0" fontId="189" fillId="80" borderId="60">
      <alignment vertical="center"/>
    </xf>
    <xf numFmtId="0" fontId="189" fillId="80" borderId="60">
      <alignment vertical="center"/>
    </xf>
    <xf numFmtId="0" fontId="189" fillId="80" borderId="60" applyNumberFormat="0" applyProtection="0">
      <alignment vertical="center"/>
    </xf>
    <xf numFmtId="0" fontId="189" fillId="80" borderId="60">
      <alignment vertical="center"/>
    </xf>
    <xf numFmtId="0" fontId="189" fillId="80" borderId="60">
      <alignment vertical="center"/>
    </xf>
    <xf numFmtId="0" fontId="189" fillId="80" borderId="60" applyNumberFormat="0" applyProtection="0">
      <alignment vertical="center"/>
    </xf>
    <xf numFmtId="0" fontId="188" fillId="80" borderId="60">
      <alignment vertical="center"/>
    </xf>
    <xf numFmtId="0" fontId="188" fillId="80" borderId="60" applyNumberFormat="0" applyProtection="0">
      <alignment vertical="center"/>
    </xf>
    <xf numFmtId="0" fontId="188" fillId="80" borderId="60">
      <alignment horizontal="left" vertical="center"/>
    </xf>
    <xf numFmtId="0" fontId="188" fillId="79" borderId="60">
      <alignment horizontal="left" vertical="center"/>
    </xf>
    <xf numFmtId="0" fontId="188" fillId="71" borderId="60">
      <alignment horizontal="left" vertical="center"/>
    </xf>
    <xf numFmtId="0" fontId="188" fillId="71" borderId="60">
      <alignment horizontal="left" vertical="center"/>
    </xf>
    <xf numFmtId="0" fontId="188" fillId="71" borderId="60" applyNumberFormat="0" applyProtection="0">
      <alignment horizontal="left" vertical="center"/>
    </xf>
    <xf numFmtId="0" fontId="188" fillId="79" borderId="60">
      <alignment horizontal="left" vertical="center"/>
    </xf>
    <xf numFmtId="0" fontId="188" fillId="79" borderId="60" applyNumberFormat="0" applyProtection="0">
      <alignment horizontal="left" vertical="center"/>
    </xf>
    <xf numFmtId="0" fontId="188" fillId="80" borderId="60">
      <alignment horizontal="left" vertical="center"/>
    </xf>
    <xf numFmtId="0" fontId="188" fillId="80" borderId="60">
      <alignment horizontal="left" vertical="center"/>
    </xf>
    <xf numFmtId="0" fontId="188" fillId="80" borderId="60" applyNumberFormat="0" applyProtection="0">
      <alignment horizontal="left" vertical="center"/>
    </xf>
    <xf numFmtId="0" fontId="188" fillId="80" borderId="60">
      <alignment horizontal="left" vertical="center"/>
    </xf>
    <xf numFmtId="0" fontId="188" fillId="80" borderId="60">
      <alignment horizontal="left" vertical="center"/>
    </xf>
    <xf numFmtId="0" fontId="188" fillId="80" borderId="60" applyNumberFormat="0" applyProtection="0">
      <alignment horizontal="left" vertical="center"/>
    </xf>
    <xf numFmtId="0" fontId="188" fillId="80" borderId="60">
      <alignment horizontal="left" vertical="center"/>
    </xf>
    <xf numFmtId="0" fontId="188" fillId="80" borderId="60">
      <alignment horizontal="left" vertical="center"/>
    </xf>
    <xf numFmtId="0" fontId="188" fillId="80" borderId="60" applyNumberFormat="0" applyProtection="0">
      <alignment horizontal="left" vertical="center"/>
    </xf>
    <xf numFmtId="0" fontId="188" fillId="80" borderId="60">
      <alignment horizontal="left" vertical="center"/>
    </xf>
    <xf numFmtId="0" fontId="188" fillId="80" borderId="60" applyNumberFormat="0" applyProtection="0">
      <alignment horizontal="left" vertical="center"/>
    </xf>
    <xf numFmtId="164" fontId="190" fillId="93" borderId="60">
      <alignment vertical="center"/>
    </xf>
    <xf numFmtId="164" fontId="190" fillId="61" borderId="60">
      <alignment vertical="center"/>
    </xf>
    <xf numFmtId="164" fontId="190" fillId="61" borderId="60">
      <alignment vertical="center"/>
    </xf>
    <xf numFmtId="164" fontId="190" fillId="61" borderId="60" applyProtection="0">
      <alignment vertical="center"/>
    </xf>
    <xf numFmtId="164" fontId="190" fillId="87" borderId="60">
      <alignment vertical="center"/>
    </xf>
    <xf numFmtId="164" fontId="190" fillId="87" borderId="60">
      <alignment vertical="center"/>
    </xf>
    <xf numFmtId="164" fontId="190" fillId="87" borderId="60" applyProtection="0">
      <alignment vertical="center"/>
    </xf>
    <xf numFmtId="164" fontId="190" fillId="94" borderId="60">
      <alignment vertical="center"/>
    </xf>
    <xf numFmtId="164" fontId="190" fillId="94" borderId="60">
      <alignment vertical="center"/>
    </xf>
    <xf numFmtId="164" fontId="190" fillId="94" borderId="60" applyProtection="0">
      <alignment vertical="center"/>
    </xf>
    <xf numFmtId="164" fontId="190" fillId="93" borderId="60">
      <alignment vertical="center"/>
    </xf>
    <xf numFmtId="164" fontId="190" fillId="93" borderId="60">
      <alignment vertical="center"/>
    </xf>
    <xf numFmtId="164" fontId="190" fillId="93" borderId="60" applyProtection="0">
      <alignment vertical="center"/>
    </xf>
    <xf numFmtId="164" fontId="190" fillId="93" borderId="60">
      <alignment vertical="center"/>
    </xf>
    <xf numFmtId="164" fontId="190" fillId="93" borderId="60" applyProtection="0">
      <alignment vertical="center"/>
    </xf>
    <xf numFmtId="4" fontId="190" fillId="93" borderId="60">
      <alignment vertical="center"/>
    </xf>
    <xf numFmtId="4" fontId="190" fillId="61" borderId="60">
      <alignment vertical="center"/>
    </xf>
    <xf numFmtId="4" fontId="190" fillId="61" borderId="60">
      <alignment vertical="center"/>
    </xf>
    <xf numFmtId="4" fontId="190" fillId="61" borderId="60" applyProtection="0">
      <alignment vertical="center"/>
    </xf>
    <xf numFmtId="4" fontId="190" fillId="87" borderId="60">
      <alignment vertical="center"/>
    </xf>
    <xf numFmtId="4" fontId="190" fillId="87" borderId="60">
      <alignment vertical="center"/>
    </xf>
    <xf numFmtId="4" fontId="190" fillId="87" borderId="60" applyProtection="0">
      <alignment vertical="center"/>
    </xf>
    <xf numFmtId="4" fontId="190" fillId="94" borderId="60">
      <alignment vertical="center"/>
    </xf>
    <xf numFmtId="4" fontId="190" fillId="94" borderId="60">
      <alignment vertical="center"/>
    </xf>
    <xf numFmtId="4" fontId="190" fillId="94" borderId="60" applyProtection="0">
      <alignment vertical="center"/>
    </xf>
    <xf numFmtId="4" fontId="190" fillId="93" borderId="60">
      <alignment vertical="center"/>
    </xf>
    <xf numFmtId="4" fontId="190" fillId="93" borderId="60">
      <alignment vertical="center"/>
    </xf>
    <xf numFmtId="4" fontId="190" fillId="93" borderId="60" applyProtection="0">
      <alignment vertical="center"/>
    </xf>
    <xf numFmtId="4" fontId="190" fillId="93" borderId="60">
      <alignment vertical="center"/>
    </xf>
    <xf numFmtId="4" fontId="190" fillId="93" borderId="60" applyProtection="0">
      <alignment vertical="center"/>
    </xf>
    <xf numFmtId="169" fontId="190" fillId="93" borderId="60">
      <alignment vertical="center"/>
    </xf>
    <xf numFmtId="169" fontId="190" fillId="61" borderId="60">
      <alignment vertical="center"/>
    </xf>
    <xf numFmtId="169" fontId="190" fillId="61" borderId="60">
      <alignment vertical="center"/>
    </xf>
    <xf numFmtId="169" fontId="190" fillId="61" borderId="60" applyProtection="0">
      <alignment vertical="center"/>
    </xf>
    <xf numFmtId="169" fontId="190" fillId="87" borderId="60">
      <alignment vertical="center"/>
    </xf>
    <xf numFmtId="169" fontId="190" fillId="87" borderId="60">
      <alignment vertical="center"/>
    </xf>
    <xf numFmtId="169" fontId="190" fillId="87" borderId="60" applyProtection="0">
      <alignment vertical="center"/>
    </xf>
    <xf numFmtId="169" fontId="190" fillId="94" borderId="60">
      <alignment vertical="center"/>
    </xf>
    <xf numFmtId="169" fontId="190" fillId="94" borderId="60">
      <alignment vertical="center"/>
    </xf>
    <xf numFmtId="169" fontId="190" fillId="94" borderId="60" applyProtection="0">
      <alignment vertical="center"/>
    </xf>
    <xf numFmtId="169" fontId="190" fillId="93" borderId="60">
      <alignment vertical="center"/>
    </xf>
    <xf numFmtId="169" fontId="190" fillId="93" borderId="60">
      <alignment vertical="center"/>
    </xf>
    <xf numFmtId="169" fontId="190" fillId="93" borderId="60" applyProtection="0">
      <alignment vertical="center"/>
    </xf>
    <xf numFmtId="169" fontId="190" fillId="93" borderId="60">
      <alignment vertical="center"/>
    </xf>
    <xf numFmtId="169" fontId="190" fillId="93" borderId="60" applyProtection="0">
      <alignment vertical="center"/>
    </xf>
    <xf numFmtId="186" fontId="190" fillId="93" borderId="60">
      <alignment vertical="center"/>
    </xf>
    <xf numFmtId="186" fontId="190" fillId="61" borderId="60">
      <alignment vertical="center"/>
    </xf>
    <xf numFmtId="186" fontId="190" fillId="61" borderId="60">
      <alignment vertical="center"/>
    </xf>
    <xf numFmtId="186" fontId="190" fillId="61" borderId="60" applyProtection="0">
      <alignment vertical="center"/>
    </xf>
    <xf numFmtId="186" fontId="190" fillId="87" borderId="60">
      <alignment vertical="center"/>
    </xf>
    <xf numFmtId="186" fontId="190" fillId="87" borderId="60">
      <alignment vertical="center"/>
    </xf>
    <xf numFmtId="186" fontId="190" fillId="87" borderId="60" applyProtection="0">
      <alignment vertical="center"/>
    </xf>
    <xf numFmtId="186" fontId="190" fillId="94" borderId="60">
      <alignment vertical="center"/>
    </xf>
    <xf numFmtId="186" fontId="190" fillId="94" borderId="60">
      <alignment vertical="center"/>
    </xf>
    <xf numFmtId="186" fontId="190" fillId="94" borderId="60" applyProtection="0">
      <alignment vertical="center"/>
    </xf>
    <xf numFmtId="186" fontId="190" fillId="93" borderId="60">
      <alignment vertical="center"/>
    </xf>
    <xf numFmtId="186" fontId="190" fillId="93" borderId="60">
      <alignment vertical="center"/>
    </xf>
    <xf numFmtId="186" fontId="190" fillId="93" borderId="60" applyProtection="0">
      <alignment vertical="center"/>
    </xf>
    <xf numFmtId="186" fontId="190" fillId="93" borderId="60">
      <alignment vertical="center"/>
    </xf>
    <xf numFmtId="186" fontId="190" fillId="93" borderId="60" applyProtection="0">
      <alignment vertical="center"/>
    </xf>
    <xf numFmtId="3" fontId="190" fillId="93" borderId="60">
      <alignment vertical="center"/>
    </xf>
    <xf numFmtId="3" fontId="190" fillId="61" borderId="60">
      <alignment vertical="center"/>
    </xf>
    <xf numFmtId="3" fontId="190" fillId="61" borderId="60">
      <alignment vertical="center"/>
    </xf>
    <xf numFmtId="3" fontId="190" fillId="61" borderId="60" applyProtection="0">
      <alignment vertical="center"/>
    </xf>
    <xf numFmtId="3" fontId="190" fillId="87" borderId="60">
      <alignment vertical="center"/>
    </xf>
    <xf numFmtId="3" fontId="190" fillId="87" borderId="60">
      <alignment vertical="center"/>
    </xf>
    <xf numFmtId="3" fontId="190" fillId="87" borderId="60" applyProtection="0">
      <alignment vertical="center"/>
    </xf>
    <xf numFmtId="3" fontId="190" fillId="94" borderId="60">
      <alignment vertical="center"/>
    </xf>
    <xf numFmtId="3" fontId="190" fillId="94" borderId="60">
      <alignment vertical="center"/>
    </xf>
    <xf numFmtId="3" fontId="190" fillId="94" borderId="60" applyProtection="0">
      <alignment vertical="center"/>
    </xf>
    <xf numFmtId="3" fontId="190" fillId="93" borderId="60">
      <alignment vertical="center"/>
    </xf>
    <xf numFmtId="3" fontId="190" fillId="93" borderId="60">
      <alignment vertical="center"/>
    </xf>
    <xf numFmtId="3" fontId="190" fillId="93" borderId="60" applyProtection="0">
      <alignment vertical="center"/>
    </xf>
    <xf numFmtId="3" fontId="190" fillId="93" borderId="60">
      <alignment vertical="center"/>
    </xf>
    <xf numFmtId="3" fontId="190" fillId="93" borderId="60" applyProtection="0">
      <alignment vertical="center"/>
    </xf>
    <xf numFmtId="0" fontId="191" fillId="93" borderId="60">
      <alignment vertical="center"/>
    </xf>
    <xf numFmtId="187" fontId="191" fillId="61" borderId="60">
      <alignment vertical="center"/>
    </xf>
    <xf numFmtId="203" fontId="191" fillId="61" borderId="60">
      <alignment vertical="center"/>
    </xf>
    <xf numFmtId="200" fontId="191" fillId="61" borderId="60" applyProtection="0">
      <alignment vertical="center"/>
    </xf>
    <xf numFmtId="187" fontId="191" fillId="87" borderId="60">
      <alignment vertical="center"/>
    </xf>
    <xf numFmtId="203" fontId="191" fillId="87" borderId="60">
      <alignment vertical="center"/>
    </xf>
    <xf numFmtId="200" fontId="191" fillId="87" borderId="60" applyProtection="0">
      <alignment vertical="center"/>
    </xf>
    <xf numFmtId="187" fontId="191" fillId="94" borderId="60">
      <alignment vertical="center"/>
    </xf>
    <xf numFmtId="203" fontId="191" fillId="94" borderId="60">
      <alignment vertical="center"/>
    </xf>
    <xf numFmtId="200" fontId="191" fillId="94" borderId="60" applyProtection="0">
      <alignment vertical="center"/>
    </xf>
    <xf numFmtId="187" fontId="192" fillId="93" borderId="60">
      <alignment vertical="center"/>
    </xf>
    <xf numFmtId="203" fontId="192" fillId="93" borderId="60">
      <alignment vertical="center"/>
    </xf>
    <xf numFmtId="200" fontId="192" fillId="93" borderId="60" applyProtection="0">
      <alignment vertical="center"/>
    </xf>
    <xf numFmtId="0" fontId="191" fillId="93" borderId="60">
      <alignment vertical="center"/>
    </xf>
    <xf numFmtId="0" fontId="191" fillId="93" borderId="60" applyNumberFormat="0" applyProtection="0">
      <alignment vertical="center"/>
    </xf>
    <xf numFmtId="0" fontId="191" fillId="93" borderId="60">
      <alignment vertical="center"/>
    </xf>
    <xf numFmtId="188" fontId="191" fillId="61" borderId="60">
      <alignment vertical="center"/>
    </xf>
    <xf numFmtId="204" fontId="191" fillId="61" borderId="60">
      <alignment vertical="center"/>
    </xf>
    <xf numFmtId="201" fontId="191" fillId="61" borderId="60" applyProtection="0">
      <alignment vertical="center"/>
    </xf>
    <xf numFmtId="188" fontId="191" fillId="87" borderId="60">
      <alignment vertical="center"/>
    </xf>
    <xf numFmtId="204" fontId="191" fillId="87" borderId="60">
      <alignment vertical="center"/>
    </xf>
    <xf numFmtId="201" fontId="191" fillId="87" borderId="60" applyProtection="0">
      <alignment vertical="center"/>
    </xf>
    <xf numFmtId="188" fontId="191" fillId="94" borderId="60">
      <alignment vertical="center"/>
    </xf>
    <xf numFmtId="204" fontId="191" fillId="94" borderId="60">
      <alignment vertical="center"/>
    </xf>
    <xf numFmtId="201" fontId="191" fillId="94" borderId="60" applyProtection="0">
      <alignment vertical="center"/>
    </xf>
    <xf numFmtId="188" fontId="192" fillId="93" borderId="60">
      <alignment vertical="center"/>
    </xf>
    <xf numFmtId="204" fontId="192" fillId="93" borderId="60">
      <alignment vertical="center"/>
    </xf>
    <xf numFmtId="201" fontId="192" fillId="93" borderId="60" applyProtection="0">
      <alignment vertical="center"/>
    </xf>
    <xf numFmtId="0" fontId="191" fillId="93" borderId="60">
      <alignment vertical="center"/>
    </xf>
    <xf numFmtId="0" fontId="191" fillId="93" borderId="60" applyNumberFormat="0" applyProtection="0">
      <alignment vertical="center"/>
    </xf>
    <xf numFmtId="0" fontId="191" fillId="93" borderId="60">
      <alignment vertical="center"/>
    </xf>
    <xf numFmtId="189" fontId="191" fillId="61" borderId="60">
      <alignment vertical="center"/>
    </xf>
    <xf numFmtId="205" fontId="191" fillId="61" borderId="60">
      <alignment vertical="center"/>
    </xf>
    <xf numFmtId="202" fontId="191" fillId="61" borderId="60" applyProtection="0">
      <alignment vertical="center"/>
    </xf>
    <xf numFmtId="189" fontId="191" fillId="87" borderId="60">
      <alignment vertical="center"/>
    </xf>
    <xf numFmtId="205" fontId="191" fillId="87" borderId="60">
      <alignment vertical="center"/>
    </xf>
    <xf numFmtId="202" fontId="191" fillId="87" borderId="60" applyProtection="0">
      <alignment vertical="center"/>
    </xf>
    <xf numFmtId="189" fontId="191" fillId="94" borderId="60">
      <alignment vertical="center"/>
    </xf>
    <xf numFmtId="205" fontId="191" fillId="94" borderId="60">
      <alignment vertical="center"/>
    </xf>
    <xf numFmtId="202" fontId="191" fillId="94" borderId="60" applyProtection="0">
      <alignment vertical="center"/>
    </xf>
    <xf numFmtId="189" fontId="192" fillId="93" borderId="60">
      <alignment vertical="center"/>
    </xf>
    <xf numFmtId="205" fontId="192" fillId="93" borderId="60">
      <alignment vertical="center"/>
    </xf>
    <xf numFmtId="202" fontId="192" fillId="93" borderId="60" applyProtection="0">
      <alignment vertical="center"/>
    </xf>
    <xf numFmtId="0" fontId="191" fillId="93" borderId="60">
      <alignment vertical="center"/>
    </xf>
    <xf numFmtId="0" fontId="191" fillId="93" borderId="60" applyNumberFormat="0" applyProtection="0">
      <alignment vertical="center"/>
    </xf>
    <xf numFmtId="190" fontId="193" fillId="93" borderId="60">
      <alignment vertical="center"/>
    </xf>
    <xf numFmtId="190" fontId="193" fillId="61" borderId="60">
      <alignment vertical="center"/>
    </xf>
    <xf numFmtId="190" fontId="193" fillId="61" borderId="60">
      <alignment vertical="center"/>
    </xf>
    <xf numFmtId="190" fontId="193" fillId="61" borderId="60" applyProtection="0">
      <alignment vertical="center"/>
    </xf>
    <xf numFmtId="190" fontId="193" fillId="87" borderId="60">
      <alignment vertical="center"/>
    </xf>
    <xf numFmtId="190" fontId="193" fillId="87" borderId="60">
      <alignment vertical="center"/>
    </xf>
    <xf numFmtId="190" fontId="193" fillId="87" borderId="60" applyProtection="0">
      <alignment vertical="center"/>
    </xf>
    <xf numFmtId="190" fontId="193" fillId="94" borderId="60">
      <alignment vertical="center"/>
    </xf>
    <xf numFmtId="190" fontId="193" fillId="94" borderId="60">
      <alignment vertical="center"/>
    </xf>
    <xf numFmtId="190" fontId="193" fillId="94" borderId="60" applyProtection="0">
      <alignment vertical="center"/>
    </xf>
    <xf numFmtId="190" fontId="193" fillId="93" borderId="60">
      <alignment vertical="center"/>
    </xf>
    <xf numFmtId="190" fontId="193" fillId="93" borderId="60">
      <alignment vertical="center"/>
    </xf>
    <xf numFmtId="190" fontId="193" fillId="93" borderId="60" applyProtection="0">
      <alignment vertical="center"/>
    </xf>
    <xf numFmtId="190" fontId="193" fillId="93" borderId="60">
      <alignment vertical="center"/>
    </xf>
    <xf numFmtId="190" fontId="193" fillId="93" borderId="60" applyProtection="0">
      <alignment vertical="center"/>
    </xf>
    <xf numFmtId="191" fontId="193" fillId="93" borderId="60">
      <alignment vertical="center"/>
    </xf>
    <xf numFmtId="191" fontId="193" fillId="61" borderId="60">
      <alignment vertical="center"/>
    </xf>
    <xf numFmtId="191" fontId="193" fillId="61" borderId="60">
      <alignment vertical="center"/>
    </xf>
    <xf numFmtId="191" fontId="193" fillId="61" borderId="60" applyProtection="0">
      <alignment vertical="center"/>
    </xf>
    <xf numFmtId="191" fontId="193" fillId="87" borderId="60">
      <alignment vertical="center"/>
    </xf>
    <xf numFmtId="191" fontId="193" fillId="87" borderId="60">
      <alignment vertical="center"/>
    </xf>
    <xf numFmtId="191" fontId="193" fillId="87" borderId="60" applyProtection="0">
      <alignment vertical="center"/>
    </xf>
    <xf numFmtId="191" fontId="193" fillId="94" borderId="60">
      <alignment vertical="center"/>
    </xf>
    <xf numFmtId="191" fontId="193" fillId="94" borderId="60">
      <alignment vertical="center"/>
    </xf>
    <xf numFmtId="191" fontId="193" fillId="94" borderId="60" applyProtection="0">
      <alignment vertical="center"/>
    </xf>
    <xf numFmtId="191" fontId="193" fillId="93" borderId="60">
      <alignment vertical="center"/>
    </xf>
    <xf numFmtId="191" fontId="193" fillId="93" borderId="60">
      <alignment vertical="center"/>
    </xf>
    <xf numFmtId="191" fontId="193" fillId="93" borderId="60" applyProtection="0">
      <alignment vertical="center"/>
    </xf>
    <xf numFmtId="191" fontId="193" fillId="93" borderId="60">
      <alignment vertical="center"/>
    </xf>
    <xf numFmtId="191" fontId="193" fillId="93" borderId="60" applyProtection="0">
      <alignment vertical="center"/>
    </xf>
    <xf numFmtId="192" fontId="193" fillId="93" borderId="60">
      <alignment vertical="center"/>
    </xf>
    <xf numFmtId="192" fontId="193" fillId="61" borderId="60">
      <alignment vertical="center"/>
    </xf>
    <xf numFmtId="192" fontId="193" fillId="61" borderId="60">
      <alignment vertical="center"/>
    </xf>
    <xf numFmtId="192" fontId="193" fillId="61" borderId="60" applyProtection="0">
      <alignment vertical="center"/>
    </xf>
    <xf numFmtId="192" fontId="193" fillId="87" borderId="60">
      <alignment vertical="center"/>
    </xf>
    <xf numFmtId="192" fontId="193" fillId="87" borderId="60">
      <alignment vertical="center"/>
    </xf>
    <xf numFmtId="192" fontId="193" fillId="87" borderId="60" applyProtection="0">
      <alignment vertical="center"/>
    </xf>
    <xf numFmtId="192" fontId="193" fillId="94" borderId="60">
      <alignment vertical="center"/>
    </xf>
    <xf numFmtId="192" fontId="193" fillId="94" borderId="60">
      <alignment vertical="center"/>
    </xf>
    <xf numFmtId="192" fontId="193" fillId="94" borderId="60" applyProtection="0">
      <alignment vertical="center"/>
    </xf>
    <xf numFmtId="192" fontId="193" fillId="93" borderId="60">
      <alignment vertical="center"/>
    </xf>
    <xf numFmtId="192" fontId="193" fillId="93" borderId="60">
      <alignment vertical="center"/>
    </xf>
    <xf numFmtId="192" fontId="193" fillId="93" borderId="60" applyProtection="0">
      <alignment vertical="center"/>
    </xf>
    <xf numFmtId="192" fontId="193" fillId="93" borderId="60">
      <alignment vertical="center"/>
    </xf>
    <xf numFmtId="192" fontId="193" fillId="93" borderId="60" applyProtection="0">
      <alignment vertical="center"/>
    </xf>
    <xf numFmtId="165" fontId="194" fillId="93" borderId="60">
      <alignment vertical="center"/>
    </xf>
    <xf numFmtId="165" fontId="195" fillId="61" borderId="60">
      <alignment vertical="center"/>
    </xf>
    <xf numFmtId="165" fontId="195" fillId="61" borderId="60">
      <alignment vertical="center"/>
    </xf>
    <xf numFmtId="165" fontId="195" fillId="61" borderId="60" applyProtection="0">
      <alignment vertical="center"/>
    </xf>
    <xf numFmtId="165" fontId="194" fillId="87" borderId="60">
      <alignment vertical="center"/>
    </xf>
    <xf numFmtId="165" fontId="194" fillId="87" borderId="60">
      <alignment vertical="center"/>
    </xf>
    <xf numFmtId="165" fontId="194" fillId="87" borderId="60" applyProtection="0">
      <alignment vertical="center"/>
    </xf>
    <xf numFmtId="165" fontId="196" fillId="94" borderId="60">
      <alignment vertical="center"/>
    </xf>
    <xf numFmtId="165" fontId="196" fillId="94" borderId="60">
      <alignment vertical="center"/>
    </xf>
    <xf numFmtId="165" fontId="196" fillId="94" borderId="60" applyProtection="0">
      <alignment vertical="center"/>
    </xf>
    <xf numFmtId="165" fontId="197" fillId="93" borderId="60">
      <alignment vertical="center"/>
    </xf>
    <xf numFmtId="165" fontId="197" fillId="93" borderId="60">
      <alignment vertical="center"/>
    </xf>
    <xf numFmtId="165" fontId="197" fillId="93" borderId="60" applyProtection="0">
      <alignment vertical="center"/>
    </xf>
    <xf numFmtId="165" fontId="194" fillId="93" borderId="60">
      <alignment vertical="center"/>
    </xf>
    <xf numFmtId="165" fontId="194" fillId="93" borderId="60" applyProtection="0">
      <alignment vertical="center"/>
    </xf>
    <xf numFmtId="193" fontId="194" fillId="93" borderId="60">
      <alignment vertical="center"/>
    </xf>
    <xf numFmtId="193" fontId="195" fillId="61" borderId="60">
      <alignment vertical="center"/>
    </xf>
    <xf numFmtId="193" fontId="195" fillId="61" borderId="60">
      <alignment vertical="center"/>
    </xf>
    <xf numFmtId="193" fontId="195" fillId="61" borderId="60" applyProtection="0">
      <alignment vertical="center"/>
    </xf>
    <xf numFmtId="193" fontId="194" fillId="87" borderId="60">
      <alignment vertical="center"/>
    </xf>
    <xf numFmtId="193" fontId="194" fillId="87" borderId="60">
      <alignment vertical="center"/>
    </xf>
    <xf numFmtId="193" fontId="194" fillId="87" borderId="60" applyProtection="0">
      <alignment vertical="center"/>
    </xf>
    <xf numFmtId="193" fontId="196" fillId="94" borderId="60">
      <alignment vertical="center"/>
    </xf>
    <xf numFmtId="193" fontId="196" fillId="94" borderId="60">
      <alignment vertical="center"/>
    </xf>
    <xf numFmtId="193" fontId="196" fillId="94" borderId="60" applyProtection="0">
      <alignment vertical="center"/>
    </xf>
    <xf numFmtId="193" fontId="197" fillId="93" borderId="60">
      <alignment vertical="center"/>
    </xf>
    <xf numFmtId="193" fontId="197" fillId="93" borderId="60">
      <alignment vertical="center"/>
    </xf>
    <xf numFmtId="193" fontId="197" fillId="93" borderId="60" applyProtection="0">
      <alignment vertical="center"/>
    </xf>
    <xf numFmtId="193" fontId="194" fillId="93" borderId="60">
      <alignment vertical="center"/>
    </xf>
    <xf numFmtId="193" fontId="194" fillId="93" borderId="60" applyProtection="0">
      <alignment vertical="center"/>
    </xf>
    <xf numFmtId="179" fontId="194" fillId="93" borderId="60">
      <alignment vertical="center"/>
    </xf>
    <xf numFmtId="179" fontId="195" fillId="61" borderId="60">
      <alignment vertical="center"/>
    </xf>
    <xf numFmtId="179" fontId="195" fillId="61" borderId="60">
      <alignment vertical="center"/>
    </xf>
    <xf numFmtId="179" fontId="195" fillId="61" borderId="60" applyProtection="0">
      <alignment vertical="center"/>
    </xf>
    <xf numFmtId="179" fontId="194" fillId="87" borderId="60">
      <alignment vertical="center"/>
    </xf>
    <xf numFmtId="179" fontId="194" fillId="87" borderId="60">
      <alignment vertical="center"/>
    </xf>
    <xf numFmtId="179" fontId="194" fillId="87" borderId="60" applyProtection="0">
      <alignment vertical="center"/>
    </xf>
    <xf numFmtId="179" fontId="196" fillId="94" borderId="60">
      <alignment vertical="center"/>
    </xf>
    <xf numFmtId="179" fontId="196" fillId="94" borderId="60">
      <alignment vertical="center"/>
    </xf>
    <xf numFmtId="179" fontId="196" fillId="94" borderId="60" applyProtection="0">
      <alignment vertical="center"/>
    </xf>
    <xf numFmtId="179" fontId="197" fillId="93" borderId="60">
      <alignment vertical="center"/>
    </xf>
    <xf numFmtId="179" fontId="197" fillId="93" borderId="60">
      <alignment vertical="center"/>
    </xf>
    <xf numFmtId="179" fontId="197" fillId="93" borderId="60" applyProtection="0">
      <alignment vertical="center"/>
    </xf>
    <xf numFmtId="179" fontId="194" fillId="93" borderId="60">
      <alignment vertical="center"/>
    </xf>
    <xf numFmtId="179" fontId="194" fillId="93" borderId="60" applyProtection="0">
      <alignment vertical="center"/>
    </xf>
    <xf numFmtId="0" fontId="198" fillId="93" borderId="60">
      <alignment vertical="center"/>
    </xf>
    <xf numFmtId="0" fontId="199" fillId="61" borderId="60">
      <alignment vertical="center"/>
    </xf>
    <xf numFmtId="0" fontId="199" fillId="61" borderId="60">
      <alignment vertical="center"/>
    </xf>
    <xf numFmtId="0" fontId="199" fillId="61" borderId="60" applyNumberFormat="0" applyProtection="0">
      <alignment vertical="center"/>
    </xf>
    <xf numFmtId="0" fontId="199" fillId="87" borderId="60">
      <alignment vertical="center"/>
    </xf>
    <xf numFmtId="0" fontId="199" fillId="87" borderId="60">
      <alignment vertical="center"/>
    </xf>
    <xf numFmtId="0" fontId="199" fillId="87" borderId="60" applyNumberFormat="0" applyProtection="0">
      <alignment vertical="center"/>
    </xf>
    <xf numFmtId="0" fontId="199" fillId="94" borderId="60">
      <alignment vertical="center"/>
    </xf>
    <xf numFmtId="0" fontId="199" fillId="94" borderId="60">
      <alignment vertical="center"/>
    </xf>
    <xf numFmtId="0" fontId="199" fillId="94" borderId="60" applyNumberFormat="0" applyProtection="0">
      <alignment vertical="center"/>
    </xf>
    <xf numFmtId="0" fontId="199" fillId="93" borderId="60">
      <alignment vertical="center"/>
    </xf>
    <xf numFmtId="0" fontId="199" fillId="93" borderId="60">
      <alignment vertical="center"/>
    </xf>
    <xf numFmtId="0" fontId="199" fillId="93" borderId="60" applyNumberFormat="0" applyProtection="0">
      <alignment vertical="center"/>
    </xf>
    <xf numFmtId="0" fontId="198" fillId="93" borderId="60">
      <alignment vertical="center"/>
    </xf>
    <xf numFmtId="0" fontId="198" fillId="93" borderId="60" applyNumberFormat="0" applyProtection="0">
      <alignment vertical="center"/>
    </xf>
    <xf numFmtId="0" fontId="198" fillId="93" borderId="60">
      <alignment horizontal="left" vertical="center"/>
    </xf>
    <xf numFmtId="0" fontId="198" fillId="61" borderId="60">
      <alignment horizontal="left" vertical="center"/>
    </xf>
    <xf numFmtId="0" fontId="198" fillId="61" borderId="60">
      <alignment horizontal="left" vertical="center"/>
    </xf>
    <xf numFmtId="0" fontId="198" fillId="61" borderId="60" applyNumberFormat="0" applyProtection="0">
      <alignment horizontal="left" vertical="center"/>
    </xf>
    <xf numFmtId="0" fontId="198" fillId="87" borderId="60">
      <alignment horizontal="left" vertical="center"/>
    </xf>
    <xf numFmtId="0" fontId="198" fillId="87" borderId="60">
      <alignment horizontal="left" vertical="center"/>
    </xf>
    <xf numFmtId="0" fontId="198" fillId="87" borderId="60" applyNumberFormat="0" applyProtection="0">
      <alignment horizontal="left" vertical="center"/>
    </xf>
    <xf numFmtId="0" fontId="198" fillId="94" borderId="60">
      <alignment horizontal="left" vertical="center"/>
    </xf>
    <xf numFmtId="0" fontId="198" fillId="94" borderId="60">
      <alignment horizontal="left" vertical="center"/>
    </xf>
    <xf numFmtId="0" fontId="198" fillId="94" borderId="60" applyNumberFormat="0" applyProtection="0">
      <alignment horizontal="left" vertical="center"/>
    </xf>
    <xf numFmtId="0" fontId="198" fillId="93" borderId="60">
      <alignment horizontal="left" vertical="center"/>
    </xf>
    <xf numFmtId="0" fontId="198" fillId="93" borderId="60">
      <alignment horizontal="left" vertical="center"/>
    </xf>
    <xf numFmtId="0" fontId="198" fillId="93" borderId="60" applyNumberFormat="0" applyProtection="0">
      <alignment horizontal="left" vertical="center"/>
    </xf>
    <xf numFmtId="0" fontId="198" fillId="93" borderId="60">
      <alignment horizontal="left" vertical="center"/>
    </xf>
    <xf numFmtId="0" fontId="198" fillId="93" borderId="60" applyNumberFormat="0" applyProtection="0">
      <alignment horizontal="left" vertical="center"/>
    </xf>
    <xf numFmtId="164" fontId="180" fillId="98" borderId="61">
      <alignment vertical="center"/>
    </xf>
    <xf numFmtId="164" fontId="180" fillId="88" borderId="61">
      <alignment vertical="center"/>
    </xf>
    <xf numFmtId="164" fontId="180" fillId="82" borderId="61">
      <alignment vertical="center"/>
    </xf>
    <xf numFmtId="164" fontId="180" fillId="82" borderId="61">
      <alignment vertical="center"/>
    </xf>
    <xf numFmtId="164" fontId="180" fillId="82" borderId="61" applyProtection="0">
      <alignment vertical="center"/>
    </xf>
    <xf numFmtId="164" fontId="180" fillId="71" borderId="61">
      <alignment vertical="center"/>
    </xf>
    <xf numFmtId="164" fontId="180" fillId="71" borderId="61">
      <alignment vertical="center"/>
    </xf>
    <xf numFmtId="164" fontId="180" fillId="71" borderId="61" applyProtection="0">
      <alignment vertical="center"/>
    </xf>
    <xf numFmtId="164" fontId="180" fillId="88" borderId="61">
      <alignment vertical="center"/>
    </xf>
    <xf numFmtId="164" fontId="180" fillId="88" borderId="61" applyProtection="0">
      <alignment vertical="center"/>
    </xf>
    <xf numFmtId="164" fontId="180" fillId="55" borderId="61">
      <alignment vertical="center"/>
    </xf>
    <xf numFmtId="164" fontId="180" fillId="98" borderId="61">
      <alignment vertical="center"/>
    </xf>
    <xf numFmtId="164" fontId="180" fillId="98" borderId="61">
      <alignment vertical="center"/>
    </xf>
    <xf numFmtId="164" fontId="180" fillId="98" borderId="61" applyProtection="0">
      <alignment vertical="center"/>
    </xf>
    <xf numFmtId="164" fontId="180" fillId="55" borderId="61">
      <alignment vertical="center"/>
    </xf>
    <xf numFmtId="164" fontId="180" fillId="55" borderId="61" applyProtection="0">
      <alignment vertical="center"/>
    </xf>
    <xf numFmtId="164" fontId="180" fillId="82" borderId="61">
      <alignment vertical="center"/>
    </xf>
    <xf numFmtId="164" fontId="180" fillId="82" borderId="61">
      <alignment vertical="center"/>
    </xf>
    <xf numFmtId="164" fontId="180" fillId="82" borderId="61" applyProtection="0">
      <alignment vertical="center"/>
    </xf>
    <xf numFmtId="164" fontId="180" fillId="71" borderId="61">
      <alignment vertical="center"/>
    </xf>
    <xf numFmtId="164" fontId="180" fillId="71" borderId="61">
      <alignment vertical="center"/>
    </xf>
    <xf numFmtId="164" fontId="180" fillId="71" borderId="61" applyProtection="0">
      <alignment vertical="center"/>
    </xf>
    <xf numFmtId="164" fontId="180" fillId="98" borderId="61">
      <alignment vertical="center"/>
    </xf>
    <xf numFmtId="164" fontId="180" fillId="98" borderId="61" applyProtection="0">
      <alignment vertical="center"/>
    </xf>
    <xf numFmtId="4" fontId="180" fillId="88" borderId="61">
      <alignment vertical="center"/>
    </xf>
    <xf numFmtId="4" fontId="180" fillId="82" borderId="61">
      <alignment vertical="center"/>
    </xf>
    <xf numFmtId="4" fontId="180" fillId="71" borderId="61">
      <alignment vertical="center"/>
    </xf>
    <xf numFmtId="4" fontId="180" fillId="71" borderId="61">
      <alignment vertical="center"/>
    </xf>
    <xf numFmtId="4" fontId="180" fillId="71" borderId="61" applyProtection="0">
      <alignment vertical="center"/>
    </xf>
    <xf numFmtId="4" fontId="180" fillId="82" borderId="61">
      <alignment vertical="center"/>
    </xf>
    <xf numFmtId="4" fontId="180" fillId="82" borderId="61" applyProtection="0">
      <alignment vertical="center"/>
    </xf>
    <xf numFmtId="4" fontId="180" fillId="55" borderId="61">
      <alignment vertical="center"/>
    </xf>
    <xf numFmtId="4" fontId="180" fillId="55" borderId="61">
      <alignment vertical="center"/>
    </xf>
    <xf numFmtId="4" fontId="180" fillId="55" borderId="61" applyProtection="0">
      <alignment vertical="center"/>
    </xf>
    <xf numFmtId="4" fontId="180" fillId="82" borderId="61">
      <alignment vertical="center"/>
    </xf>
    <xf numFmtId="4" fontId="180" fillId="82" borderId="61">
      <alignment vertical="center"/>
    </xf>
    <xf numFmtId="4" fontId="180" fillId="82" borderId="61" applyProtection="0">
      <alignment vertical="center"/>
    </xf>
    <xf numFmtId="4" fontId="180" fillId="71" borderId="61">
      <alignment vertical="center"/>
    </xf>
    <xf numFmtId="4" fontId="180" fillId="71" borderId="61">
      <alignment vertical="center"/>
    </xf>
    <xf numFmtId="4" fontId="180" fillId="71" borderId="61" applyProtection="0">
      <alignment vertical="center"/>
    </xf>
    <xf numFmtId="4" fontId="180" fillId="88" borderId="61">
      <alignment vertical="center"/>
    </xf>
    <xf numFmtId="4" fontId="180" fillId="88" borderId="61" applyProtection="0">
      <alignment vertical="center"/>
    </xf>
    <xf numFmtId="169" fontId="180" fillId="88" borderId="61">
      <alignment vertical="center"/>
    </xf>
    <xf numFmtId="169" fontId="180" fillId="82" borderId="61">
      <alignment vertical="center"/>
    </xf>
    <xf numFmtId="169" fontId="180" fillId="71" borderId="61">
      <alignment vertical="center"/>
    </xf>
    <xf numFmtId="169" fontId="180" fillId="71" borderId="61">
      <alignment vertical="center"/>
    </xf>
    <xf numFmtId="169" fontId="180" fillId="71" borderId="61" applyProtection="0">
      <alignment vertical="center"/>
    </xf>
    <xf numFmtId="169" fontId="180" fillId="82" borderId="61">
      <alignment vertical="center"/>
    </xf>
    <xf numFmtId="169" fontId="180" fillId="82" borderId="61" applyProtection="0">
      <alignment vertical="center"/>
    </xf>
    <xf numFmtId="169" fontId="180" fillId="55" borderId="61">
      <alignment vertical="center"/>
    </xf>
    <xf numFmtId="169" fontId="180" fillId="55" borderId="61">
      <alignment vertical="center"/>
    </xf>
    <xf numFmtId="169" fontId="180" fillId="55" borderId="61" applyProtection="0">
      <alignment vertical="center"/>
    </xf>
    <xf numFmtId="169" fontId="180" fillId="82" borderId="61">
      <alignment vertical="center"/>
    </xf>
    <xf numFmtId="169" fontId="180" fillId="82" borderId="61">
      <alignment vertical="center"/>
    </xf>
    <xf numFmtId="169" fontId="180" fillId="82" borderId="61" applyProtection="0">
      <alignment vertical="center"/>
    </xf>
    <xf numFmtId="169" fontId="180" fillId="71" borderId="61">
      <alignment vertical="center"/>
    </xf>
    <xf numFmtId="169" fontId="180" fillId="71" borderId="61">
      <alignment vertical="center"/>
    </xf>
    <xf numFmtId="169" fontId="180" fillId="71" borderId="61" applyProtection="0">
      <alignment vertical="center"/>
    </xf>
    <xf numFmtId="169" fontId="180" fillId="88" borderId="61">
      <alignment vertical="center"/>
    </xf>
    <xf numFmtId="169" fontId="180" fillId="88" borderId="61" applyProtection="0">
      <alignment vertical="center"/>
    </xf>
    <xf numFmtId="186" fontId="180" fillId="88" borderId="61">
      <alignment vertical="center"/>
    </xf>
    <xf numFmtId="186" fontId="180" fillId="82" borderId="61">
      <alignment vertical="center"/>
    </xf>
    <xf numFmtId="186" fontId="180" fillId="71" borderId="61">
      <alignment vertical="center"/>
    </xf>
    <xf numFmtId="186" fontId="180" fillId="71" borderId="61">
      <alignment vertical="center"/>
    </xf>
    <xf numFmtId="186" fontId="180" fillId="71" borderId="61" applyProtection="0">
      <alignment vertical="center"/>
    </xf>
    <xf numFmtId="186" fontId="180" fillId="82" borderId="61">
      <alignment vertical="center"/>
    </xf>
    <xf numFmtId="186" fontId="180" fillId="82" borderId="61" applyProtection="0">
      <alignment vertical="center"/>
    </xf>
    <xf numFmtId="186" fontId="180" fillId="55" borderId="61">
      <alignment vertical="center"/>
    </xf>
    <xf numFmtId="186" fontId="180" fillId="55" borderId="61">
      <alignment vertical="center"/>
    </xf>
    <xf numFmtId="186" fontId="180" fillId="55" borderId="61" applyProtection="0">
      <alignment vertical="center"/>
    </xf>
    <xf numFmtId="186" fontId="180" fillId="82" borderId="61">
      <alignment vertical="center"/>
    </xf>
    <xf numFmtId="186" fontId="180" fillId="82" borderId="61">
      <alignment vertical="center"/>
    </xf>
    <xf numFmtId="186" fontId="180" fillId="82" borderId="61" applyProtection="0">
      <alignment vertical="center"/>
    </xf>
    <xf numFmtId="186" fontId="180" fillId="71" borderId="61">
      <alignment vertical="center"/>
    </xf>
    <xf numFmtId="186" fontId="180" fillId="71" borderId="61">
      <alignment vertical="center"/>
    </xf>
    <xf numFmtId="186" fontId="180" fillId="71" borderId="61" applyProtection="0">
      <alignment vertical="center"/>
    </xf>
    <xf numFmtId="186" fontId="180" fillId="88" borderId="61">
      <alignment vertical="center"/>
    </xf>
    <xf numFmtId="186" fontId="180" fillId="88" borderId="61" applyProtection="0">
      <alignment vertical="center"/>
    </xf>
    <xf numFmtId="3" fontId="180" fillId="88" borderId="61">
      <alignment vertical="center"/>
    </xf>
    <xf numFmtId="3" fontId="180" fillId="82" borderId="61">
      <alignment vertical="center"/>
    </xf>
    <xf numFmtId="3" fontId="180" fillId="71" borderId="61">
      <alignment vertical="center"/>
    </xf>
    <xf numFmtId="3" fontId="180" fillId="71" borderId="61">
      <alignment vertical="center"/>
    </xf>
    <xf numFmtId="3" fontId="180" fillId="71" borderId="61" applyProtection="0">
      <alignment vertical="center"/>
    </xf>
    <xf numFmtId="3" fontId="180" fillId="82" borderId="61">
      <alignment vertical="center"/>
    </xf>
    <xf numFmtId="3" fontId="180" fillId="82" borderId="61" applyProtection="0">
      <alignment vertical="center"/>
    </xf>
    <xf numFmtId="3" fontId="180" fillId="55" borderId="61">
      <alignment vertical="center"/>
    </xf>
    <xf numFmtId="3" fontId="180" fillId="55" borderId="61">
      <alignment vertical="center"/>
    </xf>
    <xf numFmtId="3" fontId="180" fillId="55" borderId="61" applyProtection="0">
      <alignment vertical="center"/>
    </xf>
    <xf numFmtId="3" fontId="180" fillId="82" borderId="61">
      <alignment vertical="center"/>
    </xf>
    <xf numFmtId="3" fontId="180" fillId="82" borderId="61">
      <alignment vertical="center"/>
    </xf>
    <xf numFmtId="3" fontId="180" fillId="82" borderId="61" applyProtection="0">
      <alignment vertical="center"/>
    </xf>
    <xf numFmtId="3" fontId="180" fillId="71" borderId="61">
      <alignment vertical="center"/>
    </xf>
    <xf numFmtId="3" fontId="180" fillId="71" borderId="61">
      <alignment vertical="center"/>
    </xf>
    <xf numFmtId="3" fontId="180" fillId="71" borderId="61" applyProtection="0">
      <alignment vertical="center"/>
    </xf>
    <xf numFmtId="3" fontId="180" fillId="88" borderId="61">
      <alignment vertical="center"/>
    </xf>
    <xf numFmtId="3" fontId="180" fillId="88" borderId="61" applyProtection="0">
      <alignment vertical="center"/>
    </xf>
    <xf numFmtId="0" fontId="181" fillId="88" borderId="61">
      <alignment vertical="center"/>
    </xf>
    <xf numFmtId="187" fontId="181" fillId="82" borderId="61">
      <alignment vertical="center"/>
    </xf>
    <xf numFmtId="187" fontId="182" fillId="71" borderId="61">
      <alignment vertical="center"/>
    </xf>
    <xf numFmtId="203" fontId="182" fillId="71" borderId="61">
      <alignment vertical="center"/>
    </xf>
    <xf numFmtId="200" fontId="182" fillId="71" borderId="61" applyProtection="0">
      <alignment vertical="center"/>
    </xf>
    <xf numFmtId="203" fontId="181" fillId="82" borderId="61">
      <alignment vertical="center"/>
    </xf>
    <xf numFmtId="200" fontId="181" fillId="82" borderId="61" applyProtection="0">
      <alignment vertical="center"/>
    </xf>
    <xf numFmtId="187" fontId="181" fillId="55" borderId="61">
      <alignment vertical="center"/>
    </xf>
    <xf numFmtId="203" fontId="181" fillId="55" borderId="61">
      <alignment vertical="center"/>
    </xf>
    <xf numFmtId="200" fontId="181" fillId="55" borderId="61" applyProtection="0">
      <alignment vertical="center"/>
    </xf>
    <xf numFmtId="187" fontId="181" fillId="82" borderId="61">
      <alignment vertical="center"/>
    </xf>
    <xf numFmtId="203" fontId="181" fillId="82" borderId="61">
      <alignment vertical="center"/>
    </xf>
    <xf numFmtId="200" fontId="181" fillId="82" borderId="61" applyProtection="0">
      <alignment vertical="center"/>
    </xf>
    <xf numFmtId="187" fontId="182" fillId="71" borderId="61">
      <alignment vertical="center"/>
    </xf>
    <xf numFmtId="203" fontId="182" fillId="71" borderId="61">
      <alignment vertical="center"/>
    </xf>
    <xf numFmtId="200" fontId="182" fillId="71" borderId="61" applyProtection="0">
      <alignment vertical="center"/>
    </xf>
    <xf numFmtId="0" fontId="181" fillId="88" borderId="61">
      <alignment vertical="center"/>
    </xf>
    <xf numFmtId="0" fontId="181" fillId="88" borderId="61" applyNumberFormat="0" applyProtection="0">
      <alignment vertical="center"/>
    </xf>
    <xf numFmtId="0" fontId="181" fillId="88" borderId="61">
      <alignment vertical="center"/>
    </xf>
    <xf numFmtId="188" fontId="181" fillId="82" borderId="61">
      <alignment vertical="center"/>
    </xf>
    <xf numFmtId="188" fontId="182" fillId="71" borderId="61">
      <alignment vertical="center"/>
    </xf>
    <xf numFmtId="204" fontId="182" fillId="71" borderId="61">
      <alignment vertical="center"/>
    </xf>
    <xf numFmtId="201" fontId="182" fillId="71" borderId="61" applyProtection="0">
      <alignment vertical="center"/>
    </xf>
    <xf numFmtId="204" fontId="181" fillId="82" borderId="61">
      <alignment vertical="center"/>
    </xf>
    <xf numFmtId="201" fontId="181" fillId="82" borderId="61" applyProtection="0">
      <alignment vertical="center"/>
    </xf>
    <xf numFmtId="188" fontId="181" fillId="55" borderId="61">
      <alignment vertical="center"/>
    </xf>
    <xf numFmtId="204" fontId="181" fillId="55" borderId="61">
      <alignment vertical="center"/>
    </xf>
    <xf numFmtId="201" fontId="181" fillId="55" borderId="61" applyProtection="0">
      <alignment vertical="center"/>
    </xf>
    <xf numFmtId="188" fontId="181" fillId="82" borderId="61">
      <alignment vertical="center"/>
    </xf>
    <xf numFmtId="204" fontId="181" fillId="82" borderId="61">
      <alignment vertical="center"/>
    </xf>
    <xf numFmtId="201" fontId="181" fillId="82" borderId="61" applyProtection="0">
      <alignment vertical="center"/>
    </xf>
    <xf numFmtId="188" fontId="182" fillId="71" borderId="61">
      <alignment vertical="center"/>
    </xf>
    <xf numFmtId="204" fontId="182" fillId="71" borderId="61">
      <alignment vertical="center"/>
    </xf>
    <xf numFmtId="201" fontId="182" fillId="71" borderId="61" applyProtection="0">
      <alignment vertical="center"/>
    </xf>
    <xf numFmtId="0" fontId="181" fillId="88" borderId="61">
      <alignment vertical="center"/>
    </xf>
    <xf numFmtId="0" fontId="181" fillId="88" borderId="61" applyNumberFormat="0" applyProtection="0">
      <alignment vertical="center"/>
    </xf>
    <xf numFmtId="0" fontId="181" fillId="88" borderId="61">
      <alignment vertical="center"/>
    </xf>
    <xf numFmtId="189" fontId="181" fillId="82" borderId="61">
      <alignment vertical="center"/>
    </xf>
    <xf numFmtId="189" fontId="182" fillId="71" borderId="61">
      <alignment vertical="center"/>
    </xf>
    <xf numFmtId="205" fontId="182" fillId="71" borderId="61">
      <alignment vertical="center"/>
    </xf>
    <xf numFmtId="202" fontId="182" fillId="71" borderId="61" applyProtection="0">
      <alignment vertical="center"/>
    </xf>
    <xf numFmtId="205" fontId="181" fillId="82" borderId="61">
      <alignment vertical="center"/>
    </xf>
    <xf numFmtId="202" fontId="181" fillId="82" borderId="61" applyProtection="0">
      <alignment vertical="center"/>
    </xf>
    <xf numFmtId="189" fontId="181" fillId="55" borderId="61">
      <alignment vertical="center"/>
    </xf>
    <xf numFmtId="205" fontId="181" fillId="55" borderId="61">
      <alignment vertical="center"/>
    </xf>
    <xf numFmtId="202" fontId="181" fillId="55" borderId="61" applyProtection="0">
      <alignment vertical="center"/>
    </xf>
    <xf numFmtId="189" fontId="181" fillId="82" borderId="61">
      <alignment vertical="center"/>
    </xf>
    <xf numFmtId="205" fontId="181" fillId="82" borderId="61">
      <alignment vertical="center"/>
    </xf>
    <xf numFmtId="202" fontId="181" fillId="82" borderId="61" applyProtection="0">
      <alignment vertical="center"/>
    </xf>
    <xf numFmtId="189" fontId="182" fillId="71" borderId="61">
      <alignment vertical="center"/>
    </xf>
    <xf numFmtId="205" fontId="182" fillId="71" borderId="61">
      <alignment vertical="center"/>
    </xf>
    <xf numFmtId="202" fontId="182" fillId="71" borderId="61" applyProtection="0">
      <alignment vertical="center"/>
    </xf>
    <xf numFmtId="0" fontId="181" fillId="88" borderId="61">
      <alignment vertical="center"/>
    </xf>
    <xf numFmtId="0" fontId="181" fillId="88" borderId="61" applyNumberFormat="0" applyProtection="0">
      <alignment vertical="center"/>
    </xf>
    <xf numFmtId="190" fontId="183" fillId="88" borderId="61">
      <alignment vertical="center"/>
    </xf>
    <xf numFmtId="190" fontId="183" fillId="82" borderId="61">
      <alignment vertical="center"/>
    </xf>
    <xf numFmtId="190" fontId="183" fillId="71" borderId="61">
      <alignment vertical="center"/>
    </xf>
    <xf numFmtId="190" fontId="183" fillId="71" borderId="61">
      <alignment vertical="center"/>
    </xf>
    <xf numFmtId="190" fontId="183" fillId="71" borderId="61" applyProtection="0">
      <alignment vertical="center"/>
    </xf>
    <xf numFmtId="190" fontId="183" fillId="82" borderId="61">
      <alignment vertical="center"/>
    </xf>
    <xf numFmtId="190" fontId="183" fillId="82" borderId="61" applyProtection="0">
      <alignment vertical="center"/>
    </xf>
    <xf numFmtId="190" fontId="183" fillId="55" borderId="61">
      <alignment vertical="center"/>
    </xf>
    <xf numFmtId="190" fontId="183" fillId="55" borderId="61">
      <alignment vertical="center"/>
    </xf>
    <xf numFmtId="190" fontId="183" fillId="55" borderId="61" applyProtection="0">
      <alignment vertical="center"/>
    </xf>
    <xf numFmtId="190" fontId="183" fillId="82" borderId="61">
      <alignment vertical="center"/>
    </xf>
    <xf numFmtId="190" fontId="183" fillId="82" borderId="61">
      <alignment vertical="center"/>
    </xf>
    <xf numFmtId="190" fontId="183" fillId="82" borderId="61" applyProtection="0">
      <alignment vertical="center"/>
    </xf>
    <xf numFmtId="190" fontId="183" fillId="71" borderId="61">
      <alignment vertical="center"/>
    </xf>
    <xf numFmtId="190" fontId="183" fillId="71" borderId="61">
      <alignment vertical="center"/>
    </xf>
    <xf numFmtId="190" fontId="183" fillId="71" borderId="61" applyProtection="0">
      <alignment vertical="center"/>
    </xf>
    <xf numFmtId="190" fontId="183" fillId="88" borderId="61">
      <alignment vertical="center"/>
    </xf>
    <xf numFmtId="190" fontId="183" fillId="88" borderId="61" applyProtection="0">
      <alignment vertical="center"/>
    </xf>
    <xf numFmtId="191" fontId="183" fillId="88" borderId="61">
      <alignment vertical="center"/>
    </xf>
    <xf numFmtId="191" fontId="183" fillId="82" borderId="61">
      <alignment vertical="center"/>
    </xf>
    <xf numFmtId="191" fontId="183" fillId="71" borderId="61">
      <alignment vertical="center"/>
    </xf>
    <xf numFmtId="191" fontId="183" fillId="71" borderId="61">
      <alignment vertical="center"/>
    </xf>
    <xf numFmtId="191" fontId="183" fillId="71" borderId="61" applyProtection="0">
      <alignment vertical="center"/>
    </xf>
    <xf numFmtId="191" fontId="183" fillId="82" borderId="61">
      <alignment vertical="center"/>
    </xf>
    <xf numFmtId="191" fontId="183" fillId="82" borderId="61" applyProtection="0">
      <alignment vertical="center"/>
    </xf>
    <xf numFmtId="191" fontId="183" fillId="55" borderId="61">
      <alignment vertical="center"/>
    </xf>
    <xf numFmtId="191" fontId="183" fillId="55" borderId="61">
      <alignment vertical="center"/>
    </xf>
    <xf numFmtId="191" fontId="183" fillId="55" borderId="61" applyProtection="0">
      <alignment vertical="center"/>
    </xf>
    <xf numFmtId="191" fontId="183" fillId="82" borderId="61">
      <alignment vertical="center"/>
    </xf>
    <xf numFmtId="191" fontId="183" fillId="82" borderId="61">
      <alignment vertical="center"/>
    </xf>
    <xf numFmtId="191" fontId="183" fillId="82" borderId="61" applyProtection="0">
      <alignment vertical="center"/>
    </xf>
    <xf numFmtId="191" fontId="183" fillId="71" borderId="61">
      <alignment vertical="center"/>
    </xf>
    <xf numFmtId="191" fontId="183" fillId="71" borderId="61">
      <alignment vertical="center"/>
    </xf>
    <xf numFmtId="191" fontId="183" fillId="71" borderId="61" applyProtection="0">
      <alignment vertical="center"/>
    </xf>
    <xf numFmtId="191" fontId="183" fillId="88" borderId="61">
      <alignment vertical="center"/>
    </xf>
    <xf numFmtId="191" fontId="183" fillId="88" borderId="61" applyProtection="0">
      <alignment vertical="center"/>
    </xf>
    <xf numFmtId="192" fontId="183" fillId="88" borderId="61">
      <alignment vertical="center"/>
    </xf>
    <xf numFmtId="192" fontId="183" fillId="82" borderId="61">
      <alignment vertical="center"/>
    </xf>
    <xf numFmtId="192" fontId="183" fillId="71" borderId="61">
      <alignment vertical="center"/>
    </xf>
    <xf numFmtId="192" fontId="183" fillId="71" borderId="61">
      <alignment vertical="center"/>
    </xf>
    <xf numFmtId="192" fontId="183" fillId="71" borderId="61" applyProtection="0">
      <alignment vertical="center"/>
    </xf>
    <xf numFmtId="192" fontId="183" fillId="82" borderId="61">
      <alignment vertical="center"/>
    </xf>
    <xf numFmtId="192" fontId="183" fillId="82" borderId="61" applyProtection="0">
      <alignment vertical="center"/>
    </xf>
    <xf numFmtId="192" fontId="183" fillId="55" borderId="61">
      <alignment vertical="center"/>
    </xf>
    <xf numFmtId="192" fontId="183" fillId="55" borderId="61">
      <alignment vertical="center"/>
    </xf>
    <xf numFmtId="192" fontId="183" fillId="55" borderId="61" applyProtection="0">
      <alignment vertical="center"/>
    </xf>
    <xf numFmtId="192" fontId="183" fillId="82" borderId="61">
      <alignment vertical="center"/>
    </xf>
    <xf numFmtId="192" fontId="183" fillId="82" borderId="61">
      <alignment vertical="center"/>
    </xf>
    <xf numFmtId="192" fontId="183" fillId="82" borderId="61" applyProtection="0">
      <alignment vertical="center"/>
    </xf>
    <xf numFmtId="192" fontId="183" fillId="71" borderId="61">
      <alignment vertical="center"/>
    </xf>
    <xf numFmtId="192" fontId="183" fillId="71" borderId="61">
      <alignment vertical="center"/>
    </xf>
    <xf numFmtId="192" fontId="183" fillId="71" borderId="61" applyProtection="0">
      <alignment vertical="center"/>
    </xf>
    <xf numFmtId="192" fontId="183" fillId="88" borderId="61">
      <alignment vertical="center"/>
    </xf>
    <xf numFmtId="192" fontId="183" fillId="88" borderId="61" applyProtection="0">
      <alignment vertical="center"/>
    </xf>
    <xf numFmtId="165" fontId="184" fillId="88" borderId="61">
      <alignment vertical="center"/>
    </xf>
    <xf numFmtId="165" fontId="185" fillId="82" borderId="61">
      <alignment vertical="center"/>
    </xf>
    <xf numFmtId="165" fontId="186" fillId="71" borderId="61">
      <alignment vertical="center"/>
    </xf>
    <xf numFmtId="165" fontId="186" fillId="71" borderId="61">
      <alignment vertical="center"/>
    </xf>
    <xf numFmtId="165" fontId="186" fillId="71" borderId="61" applyProtection="0">
      <alignment vertical="center"/>
    </xf>
    <xf numFmtId="165" fontId="185" fillId="82" borderId="61">
      <alignment vertical="center"/>
    </xf>
    <xf numFmtId="165" fontId="185" fillId="82" borderId="61" applyProtection="0">
      <alignment vertical="center"/>
    </xf>
    <xf numFmtId="165" fontId="184" fillId="55" borderId="61">
      <alignment vertical="center"/>
    </xf>
    <xf numFmtId="165" fontId="184" fillId="55" borderId="61">
      <alignment vertical="center"/>
    </xf>
    <xf numFmtId="165" fontId="184" fillId="55" borderId="61" applyProtection="0">
      <alignment vertical="center"/>
    </xf>
    <xf numFmtId="165" fontId="187" fillId="82" borderId="61">
      <alignment vertical="center"/>
    </xf>
    <xf numFmtId="165" fontId="187" fillId="82" borderId="61">
      <alignment vertical="center"/>
    </xf>
    <xf numFmtId="165" fontId="187" fillId="82" borderId="61" applyProtection="0">
      <alignment vertical="center"/>
    </xf>
    <xf numFmtId="165" fontId="186" fillId="71" borderId="61">
      <alignment vertical="center"/>
    </xf>
    <xf numFmtId="165" fontId="186" fillId="71" borderId="61">
      <alignment vertical="center"/>
    </xf>
    <xf numFmtId="165" fontId="186" fillId="71" borderId="61" applyProtection="0">
      <alignment vertical="center"/>
    </xf>
    <xf numFmtId="165" fontId="184" fillId="88" borderId="61">
      <alignment vertical="center"/>
    </xf>
    <xf numFmtId="165" fontId="184" fillId="88" borderId="61" applyProtection="0">
      <alignment vertical="center"/>
    </xf>
    <xf numFmtId="193" fontId="184" fillId="88" borderId="61">
      <alignment vertical="center"/>
    </xf>
    <xf numFmtId="193" fontId="185" fillId="82" borderId="61">
      <alignment vertical="center"/>
    </xf>
    <xf numFmtId="193" fontId="186" fillId="71" borderId="61">
      <alignment vertical="center"/>
    </xf>
    <xf numFmtId="193" fontId="186" fillId="71" borderId="61">
      <alignment vertical="center"/>
    </xf>
    <xf numFmtId="193" fontId="186" fillId="71" borderId="61" applyProtection="0">
      <alignment vertical="center"/>
    </xf>
    <xf numFmtId="193" fontId="185" fillId="82" borderId="61">
      <alignment vertical="center"/>
    </xf>
    <xf numFmtId="193" fontId="185" fillId="82" borderId="61" applyProtection="0">
      <alignment vertical="center"/>
    </xf>
    <xf numFmtId="193" fontId="184" fillId="55" borderId="61">
      <alignment vertical="center"/>
    </xf>
    <xf numFmtId="193" fontId="184" fillId="55" borderId="61">
      <alignment vertical="center"/>
    </xf>
    <xf numFmtId="193" fontId="184" fillId="55" borderId="61" applyProtection="0">
      <alignment vertical="center"/>
    </xf>
    <xf numFmtId="193" fontId="187" fillId="82" borderId="61">
      <alignment vertical="center"/>
    </xf>
    <xf numFmtId="193" fontId="187" fillId="82" borderId="61">
      <alignment vertical="center"/>
    </xf>
    <xf numFmtId="193" fontId="187" fillId="82" borderId="61" applyProtection="0">
      <alignment vertical="center"/>
    </xf>
    <xf numFmtId="193" fontId="186" fillId="71" borderId="61">
      <alignment vertical="center"/>
    </xf>
    <xf numFmtId="193" fontId="186" fillId="71" borderId="61">
      <alignment vertical="center"/>
    </xf>
    <xf numFmtId="193" fontId="186" fillId="71" borderId="61" applyProtection="0">
      <alignment vertical="center"/>
    </xf>
    <xf numFmtId="193" fontId="184" fillId="88" borderId="61">
      <alignment vertical="center"/>
    </xf>
    <xf numFmtId="193" fontId="184" fillId="88" borderId="61" applyProtection="0">
      <alignment vertical="center"/>
    </xf>
    <xf numFmtId="179" fontId="184" fillId="88" borderId="61">
      <alignment vertical="center"/>
    </xf>
    <xf numFmtId="179" fontId="185" fillId="82" borderId="61">
      <alignment vertical="center"/>
    </xf>
    <xf numFmtId="179" fontId="186" fillId="71" borderId="61">
      <alignment vertical="center"/>
    </xf>
    <xf numFmtId="179" fontId="186" fillId="71" borderId="61">
      <alignment vertical="center"/>
    </xf>
    <xf numFmtId="179" fontId="186" fillId="71" borderId="61" applyProtection="0">
      <alignment vertical="center"/>
    </xf>
    <xf numFmtId="179" fontId="185" fillId="82" borderId="61">
      <alignment vertical="center"/>
    </xf>
    <xf numFmtId="179" fontId="185" fillId="82" borderId="61" applyProtection="0">
      <alignment vertical="center"/>
    </xf>
    <xf numFmtId="179" fontId="184" fillId="55" borderId="61">
      <alignment vertical="center"/>
    </xf>
    <xf numFmtId="179" fontId="184" fillId="55" borderId="61">
      <alignment vertical="center"/>
    </xf>
    <xf numFmtId="179" fontId="184" fillId="55" borderId="61" applyProtection="0">
      <alignment vertical="center"/>
    </xf>
    <xf numFmtId="179" fontId="187" fillId="82" borderId="61">
      <alignment vertical="center"/>
    </xf>
    <xf numFmtId="179" fontId="187" fillId="82" borderId="61">
      <alignment vertical="center"/>
    </xf>
    <xf numFmtId="179" fontId="187" fillId="82" borderId="61" applyProtection="0">
      <alignment vertical="center"/>
    </xf>
    <xf numFmtId="179" fontId="186" fillId="71" borderId="61">
      <alignment vertical="center"/>
    </xf>
    <xf numFmtId="179" fontId="186" fillId="71" borderId="61">
      <alignment vertical="center"/>
    </xf>
    <xf numFmtId="179" fontId="186" fillId="71" borderId="61" applyProtection="0">
      <alignment vertical="center"/>
    </xf>
    <xf numFmtId="179" fontId="184" fillId="88" borderId="61">
      <alignment vertical="center"/>
    </xf>
    <xf numFmtId="179" fontId="184" fillId="88" borderId="61" applyProtection="0">
      <alignment vertical="center"/>
    </xf>
    <xf numFmtId="0" fontId="188" fillId="88" borderId="61">
      <alignment vertical="center"/>
    </xf>
    <xf numFmtId="0" fontId="189" fillId="82" borderId="61">
      <alignment vertical="center"/>
    </xf>
    <xf numFmtId="0" fontId="189" fillId="71" borderId="61">
      <alignment vertical="center"/>
    </xf>
    <xf numFmtId="0" fontId="189" fillId="71" borderId="61">
      <alignment vertical="center"/>
    </xf>
    <xf numFmtId="0" fontId="189" fillId="71" borderId="61" applyNumberFormat="0" applyProtection="0">
      <alignment vertical="center"/>
    </xf>
    <xf numFmtId="0" fontId="189" fillId="82" borderId="61">
      <alignment vertical="center"/>
    </xf>
    <xf numFmtId="0" fontId="189" fillId="82" borderId="61" applyNumberFormat="0" applyProtection="0">
      <alignment vertical="center"/>
    </xf>
    <xf numFmtId="0" fontId="189" fillId="55" borderId="61">
      <alignment vertical="center"/>
    </xf>
    <xf numFmtId="0" fontId="189" fillId="55" borderId="61">
      <alignment vertical="center"/>
    </xf>
    <xf numFmtId="0" fontId="189" fillId="55" borderId="61" applyNumberFormat="0" applyProtection="0">
      <alignment vertical="center"/>
    </xf>
    <xf numFmtId="0" fontId="189" fillId="82" borderId="61">
      <alignment vertical="center"/>
    </xf>
    <xf numFmtId="0" fontId="189" fillId="82" borderId="61">
      <alignment vertical="center"/>
    </xf>
    <xf numFmtId="0" fontId="189" fillId="82" borderId="61" applyNumberFormat="0" applyProtection="0">
      <alignment vertical="center"/>
    </xf>
    <xf numFmtId="0" fontId="189" fillId="71" borderId="61">
      <alignment vertical="center"/>
    </xf>
    <xf numFmtId="0" fontId="189" fillId="71" borderId="61">
      <alignment vertical="center"/>
    </xf>
    <xf numFmtId="0" fontId="189" fillId="71" borderId="61" applyNumberFormat="0" applyProtection="0">
      <alignment vertical="center"/>
    </xf>
    <xf numFmtId="0" fontId="188" fillId="88" borderId="61">
      <alignment vertical="center"/>
    </xf>
    <xf numFmtId="0" fontId="188" fillId="88" borderId="61" applyNumberFormat="0" applyProtection="0">
      <alignment vertical="center"/>
    </xf>
    <xf numFmtId="0" fontId="188" fillId="88" borderId="61">
      <alignment horizontal="left" vertical="center"/>
    </xf>
    <xf numFmtId="0" fontId="188" fillId="82" borderId="61">
      <alignment horizontal="left" vertical="center"/>
    </xf>
    <xf numFmtId="0" fontId="188" fillId="71" borderId="61">
      <alignment horizontal="left" vertical="center"/>
    </xf>
    <xf numFmtId="0" fontId="188" fillId="71" borderId="61">
      <alignment horizontal="left" vertical="center"/>
    </xf>
    <xf numFmtId="0" fontId="188" fillId="71" borderId="61" applyNumberFormat="0" applyProtection="0">
      <alignment horizontal="left" vertical="center"/>
    </xf>
    <xf numFmtId="0" fontId="188" fillId="82" borderId="61">
      <alignment horizontal="left" vertical="center"/>
    </xf>
    <xf numFmtId="0" fontId="188" fillId="82" borderId="61" applyNumberFormat="0" applyProtection="0">
      <alignment horizontal="left" vertical="center"/>
    </xf>
    <xf numFmtId="0" fontId="188" fillId="55" borderId="61">
      <alignment horizontal="left" vertical="center"/>
    </xf>
    <xf numFmtId="0" fontId="188" fillId="55" borderId="61">
      <alignment horizontal="left" vertical="center"/>
    </xf>
    <xf numFmtId="0" fontId="188" fillId="55" borderId="61" applyNumberFormat="0" applyProtection="0">
      <alignment horizontal="left" vertical="center"/>
    </xf>
    <xf numFmtId="0" fontId="188" fillId="82" borderId="61">
      <alignment horizontal="left" vertical="center"/>
    </xf>
    <xf numFmtId="0" fontId="188" fillId="82" borderId="61">
      <alignment horizontal="left" vertical="center"/>
    </xf>
    <xf numFmtId="0" fontId="188" fillId="82" borderId="61" applyNumberFormat="0" applyProtection="0">
      <alignment horizontal="left" vertical="center"/>
    </xf>
    <xf numFmtId="0" fontId="188" fillId="71" borderId="61">
      <alignment horizontal="left" vertical="center"/>
    </xf>
    <xf numFmtId="0" fontId="188" fillId="71" borderId="61">
      <alignment horizontal="left" vertical="center"/>
    </xf>
    <xf numFmtId="0" fontId="188" fillId="71" borderId="61" applyNumberFormat="0" applyProtection="0">
      <alignment horizontal="left" vertical="center"/>
    </xf>
    <xf numFmtId="0" fontId="188" fillId="88" borderId="61">
      <alignment horizontal="left" vertical="center"/>
    </xf>
    <xf numFmtId="0" fontId="188" fillId="88" borderId="61" applyNumberFormat="0" applyProtection="0">
      <alignment horizontal="left" vertical="center"/>
    </xf>
    <xf numFmtId="164" fontId="190" fillId="99" borderId="61">
      <alignment vertical="center"/>
    </xf>
    <xf numFmtId="164" fontId="190" fillId="62" borderId="61">
      <alignment vertical="center"/>
    </xf>
    <xf numFmtId="164" fontId="190" fillId="62" borderId="61">
      <alignment vertical="center"/>
    </xf>
    <xf numFmtId="164" fontId="190" fillId="62" borderId="61">
      <alignment vertical="center"/>
    </xf>
    <xf numFmtId="164" fontId="190" fillId="62" borderId="61" applyProtection="0">
      <alignment vertical="center"/>
    </xf>
    <xf numFmtId="164" fontId="190" fillId="68" borderId="61">
      <alignment vertical="center"/>
    </xf>
    <xf numFmtId="164" fontId="190" fillId="68" borderId="61">
      <alignment vertical="center"/>
    </xf>
    <xf numFmtId="164" fontId="190" fillId="68" borderId="61" applyProtection="0">
      <alignment vertical="center"/>
    </xf>
    <xf numFmtId="164" fontId="190" fillId="62" borderId="61">
      <alignment vertical="center"/>
    </xf>
    <xf numFmtId="164" fontId="190" fillId="62" borderId="61" applyProtection="0">
      <alignment vertical="center"/>
    </xf>
    <xf numFmtId="164" fontId="190" fillId="62" borderId="61">
      <alignment vertical="center"/>
    </xf>
    <xf numFmtId="164" fontId="190" fillId="99" borderId="61">
      <alignment vertical="center"/>
    </xf>
    <xf numFmtId="164" fontId="190" fillId="99" borderId="61">
      <alignment vertical="center"/>
    </xf>
    <xf numFmtId="164" fontId="190" fillId="99" borderId="61" applyProtection="0">
      <alignment vertical="center"/>
    </xf>
    <xf numFmtId="164" fontId="190" fillId="62" borderId="61">
      <alignment vertical="center"/>
    </xf>
    <xf numFmtId="164" fontId="190" fillId="62" borderId="61" applyProtection="0">
      <alignment vertical="center"/>
    </xf>
    <xf numFmtId="164" fontId="190" fillId="87" borderId="61">
      <alignment vertical="center"/>
    </xf>
    <xf numFmtId="164" fontId="190" fillId="87" borderId="61">
      <alignment vertical="center"/>
    </xf>
    <xf numFmtId="164" fontId="190" fillId="87" borderId="61" applyProtection="0">
      <alignment vertical="center"/>
    </xf>
    <xf numFmtId="164" fontId="190" fillId="68" borderId="61">
      <alignment vertical="center"/>
    </xf>
    <xf numFmtId="164" fontId="190" fillId="68" borderId="61">
      <alignment vertical="center"/>
    </xf>
    <xf numFmtId="164" fontId="190" fillId="68" borderId="61" applyProtection="0">
      <alignment vertical="center"/>
    </xf>
    <xf numFmtId="164" fontId="190" fillId="99" borderId="61">
      <alignment vertical="center"/>
    </xf>
    <xf numFmtId="164" fontId="190" fillId="99" borderId="61" applyProtection="0">
      <alignment vertical="center"/>
    </xf>
    <xf numFmtId="4" fontId="190" fillId="62" borderId="61">
      <alignment vertical="center"/>
    </xf>
    <xf numFmtId="4" fontId="190" fillId="62" borderId="61">
      <alignment vertical="center"/>
    </xf>
    <xf numFmtId="4" fontId="190" fillId="68" borderId="61">
      <alignment vertical="center"/>
    </xf>
    <xf numFmtId="4" fontId="190" fillId="68" borderId="61">
      <alignment vertical="center"/>
    </xf>
    <xf numFmtId="4" fontId="190" fillId="68" borderId="61" applyProtection="0">
      <alignment vertical="center"/>
    </xf>
    <xf numFmtId="4" fontId="190" fillId="62" borderId="61">
      <alignment vertical="center"/>
    </xf>
    <xf numFmtId="4" fontId="190" fillId="62" borderId="61" applyProtection="0">
      <alignment vertical="center"/>
    </xf>
    <xf numFmtId="4" fontId="190" fillId="62" borderId="61">
      <alignment vertical="center"/>
    </xf>
    <xf numFmtId="4" fontId="190" fillId="62" borderId="61">
      <alignment vertical="center"/>
    </xf>
    <xf numFmtId="4" fontId="190" fillId="62" borderId="61" applyProtection="0">
      <alignment vertical="center"/>
    </xf>
    <xf numFmtId="4" fontId="190" fillId="87" borderId="61">
      <alignment vertical="center"/>
    </xf>
    <xf numFmtId="4" fontId="190" fillId="87" borderId="61">
      <alignment vertical="center"/>
    </xf>
    <xf numFmtId="4" fontId="190" fillId="87" borderId="61" applyProtection="0">
      <alignment vertical="center"/>
    </xf>
    <xf numFmtId="4" fontId="190" fillId="68" borderId="61">
      <alignment vertical="center"/>
    </xf>
    <xf numFmtId="4" fontId="190" fillId="68" borderId="61">
      <alignment vertical="center"/>
    </xf>
    <xf numFmtId="4" fontId="190" fillId="68" borderId="61" applyProtection="0">
      <alignment vertical="center"/>
    </xf>
    <xf numFmtId="4" fontId="190" fillId="62" borderId="61">
      <alignment vertical="center"/>
    </xf>
    <xf numFmtId="4" fontId="190" fillId="62" borderId="61" applyProtection="0">
      <alignment vertical="center"/>
    </xf>
    <xf numFmtId="169" fontId="190" fillId="62" borderId="61">
      <alignment vertical="center"/>
    </xf>
    <xf numFmtId="169" fontId="190" fillId="62" borderId="61">
      <alignment vertical="center"/>
    </xf>
    <xf numFmtId="169" fontId="190" fillId="68" borderId="61">
      <alignment vertical="center"/>
    </xf>
    <xf numFmtId="169" fontId="190" fillId="68" borderId="61">
      <alignment vertical="center"/>
    </xf>
    <xf numFmtId="169" fontId="190" fillId="68" borderId="61" applyProtection="0">
      <alignment vertical="center"/>
    </xf>
    <xf numFmtId="169" fontId="190" fillId="62" borderId="61">
      <alignment vertical="center"/>
    </xf>
    <xf numFmtId="169" fontId="190" fillId="62" borderId="61" applyProtection="0">
      <alignment vertical="center"/>
    </xf>
    <xf numFmtId="169" fontId="190" fillId="62" borderId="61">
      <alignment vertical="center"/>
    </xf>
    <xf numFmtId="169" fontId="190" fillId="62" borderId="61">
      <alignment vertical="center"/>
    </xf>
    <xf numFmtId="169" fontId="190" fillId="62" borderId="61" applyProtection="0">
      <alignment vertical="center"/>
    </xf>
    <xf numFmtId="169" fontId="190" fillId="87" borderId="61">
      <alignment vertical="center"/>
    </xf>
    <xf numFmtId="169" fontId="190" fillId="87" borderId="61">
      <alignment vertical="center"/>
    </xf>
    <xf numFmtId="169" fontId="190" fillId="87" borderId="61" applyProtection="0">
      <alignment vertical="center"/>
    </xf>
    <xf numFmtId="169" fontId="190" fillId="68" borderId="61">
      <alignment vertical="center"/>
    </xf>
    <xf numFmtId="169" fontId="190" fillId="68" borderId="61">
      <alignment vertical="center"/>
    </xf>
    <xf numFmtId="169" fontId="190" fillId="68" borderId="61" applyProtection="0">
      <alignment vertical="center"/>
    </xf>
    <xf numFmtId="169" fontId="190" fillId="62" borderId="61">
      <alignment vertical="center"/>
    </xf>
    <xf numFmtId="169" fontId="190" fillId="62" borderId="61" applyProtection="0">
      <alignment vertical="center"/>
    </xf>
    <xf numFmtId="186" fontId="190" fillId="62" borderId="61">
      <alignment vertical="center"/>
    </xf>
    <xf numFmtId="186" fontId="190" fillId="62" borderId="61">
      <alignment vertical="center"/>
    </xf>
    <xf numFmtId="186" fontId="190" fillId="68" borderId="61">
      <alignment vertical="center"/>
    </xf>
    <xf numFmtId="186" fontId="190" fillId="68" borderId="61">
      <alignment vertical="center"/>
    </xf>
    <xf numFmtId="186" fontId="190" fillId="68" borderId="61" applyProtection="0">
      <alignment vertical="center"/>
    </xf>
    <xf numFmtId="186" fontId="190" fillId="62" borderId="61">
      <alignment vertical="center"/>
    </xf>
    <xf numFmtId="186" fontId="190" fillId="62" borderId="61" applyProtection="0">
      <alignment vertical="center"/>
    </xf>
    <xf numFmtId="186" fontId="190" fillId="62" borderId="61">
      <alignment vertical="center"/>
    </xf>
    <xf numFmtId="186" fontId="190" fillId="62" borderId="61">
      <alignment vertical="center"/>
    </xf>
    <xf numFmtId="186" fontId="190" fillId="62" borderId="61" applyProtection="0">
      <alignment vertical="center"/>
    </xf>
    <xf numFmtId="186" fontId="190" fillId="87" borderId="61">
      <alignment vertical="center"/>
    </xf>
    <xf numFmtId="186" fontId="190" fillId="87" borderId="61">
      <alignment vertical="center"/>
    </xf>
    <xf numFmtId="186" fontId="190" fillId="87" borderId="61" applyProtection="0">
      <alignment vertical="center"/>
    </xf>
    <xf numFmtId="186" fontId="190" fillId="68" borderId="61">
      <alignment vertical="center"/>
    </xf>
    <xf numFmtId="186" fontId="190" fillId="68" borderId="61">
      <alignment vertical="center"/>
    </xf>
    <xf numFmtId="186" fontId="190" fillId="68" borderId="61" applyProtection="0">
      <alignment vertical="center"/>
    </xf>
    <xf numFmtId="186" fontId="190" fillId="62" borderId="61">
      <alignment vertical="center"/>
    </xf>
    <xf numFmtId="186" fontId="190" fillId="62" borderId="61" applyProtection="0">
      <alignment vertical="center"/>
    </xf>
    <xf numFmtId="3" fontId="190" fillId="62" borderId="61">
      <alignment vertical="center"/>
    </xf>
    <xf numFmtId="3" fontId="190" fillId="62" borderId="61">
      <alignment vertical="center"/>
    </xf>
    <xf numFmtId="3" fontId="190" fillId="68" borderId="61">
      <alignment vertical="center"/>
    </xf>
    <xf numFmtId="3" fontId="190" fillId="68" borderId="61">
      <alignment vertical="center"/>
    </xf>
    <xf numFmtId="3" fontId="190" fillId="68" borderId="61" applyProtection="0">
      <alignment vertical="center"/>
    </xf>
    <xf numFmtId="3" fontId="190" fillId="62" borderId="61">
      <alignment vertical="center"/>
    </xf>
    <xf numFmtId="3" fontId="190" fillId="62" borderId="61" applyProtection="0">
      <alignment vertical="center"/>
    </xf>
    <xf numFmtId="3" fontId="190" fillId="62" borderId="61">
      <alignment vertical="center"/>
    </xf>
    <xf numFmtId="3" fontId="190" fillId="62" borderId="61">
      <alignment vertical="center"/>
    </xf>
    <xf numFmtId="3" fontId="190" fillId="62" borderId="61" applyProtection="0">
      <alignment vertical="center"/>
    </xf>
    <xf numFmtId="3" fontId="190" fillId="87" borderId="61">
      <alignment vertical="center"/>
    </xf>
    <xf numFmtId="3" fontId="190" fillId="87" borderId="61">
      <alignment vertical="center"/>
    </xf>
    <xf numFmtId="3" fontId="190" fillId="87" borderId="61" applyProtection="0">
      <alignment vertical="center"/>
    </xf>
    <xf numFmtId="3" fontId="190" fillId="68" borderId="61">
      <alignment vertical="center"/>
    </xf>
    <xf numFmtId="3" fontId="190" fillId="68" borderId="61">
      <alignment vertical="center"/>
    </xf>
    <xf numFmtId="3" fontId="190" fillId="68" borderId="61" applyProtection="0">
      <alignment vertical="center"/>
    </xf>
    <xf numFmtId="3" fontId="190" fillId="62" borderId="61">
      <alignment vertical="center"/>
    </xf>
    <xf numFmtId="3" fontId="190" fillId="62" borderId="61" applyProtection="0">
      <alignment vertical="center"/>
    </xf>
    <xf numFmtId="0" fontId="191" fillId="62" borderId="61">
      <alignment vertical="center"/>
    </xf>
    <xf numFmtId="187" fontId="191" fillId="62" borderId="61">
      <alignment vertical="center"/>
    </xf>
    <xf numFmtId="187" fontId="192" fillId="68" borderId="61">
      <alignment vertical="center"/>
    </xf>
    <xf numFmtId="203" fontId="192" fillId="68" borderId="61">
      <alignment vertical="center"/>
    </xf>
    <xf numFmtId="200" fontId="192" fillId="68" borderId="61" applyProtection="0">
      <alignment vertical="center"/>
    </xf>
    <xf numFmtId="203" fontId="191" fillId="62" borderId="61">
      <alignment vertical="center"/>
    </xf>
    <xf numFmtId="200" fontId="191" fillId="62" borderId="61" applyProtection="0">
      <alignment vertical="center"/>
    </xf>
    <xf numFmtId="187" fontId="191" fillId="62" borderId="61">
      <alignment vertical="center"/>
    </xf>
    <xf numFmtId="203" fontId="191" fillId="62" borderId="61">
      <alignment vertical="center"/>
    </xf>
    <xf numFmtId="200" fontId="191" fillId="62" borderId="61" applyProtection="0">
      <alignment vertical="center"/>
    </xf>
    <xf numFmtId="187" fontId="191" fillId="87" borderId="61">
      <alignment vertical="center"/>
    </xf>
    <xf numFmtId="203" fontId="191" fillId="87" borderId="61">
      <alignment vertical="center"/>
    </xf>
    <xf numFmtId="200" fontId="191" fillId="87" borderId="61" applyProtection="0">
      <alignment vertical="center"/>
    </xf>
    <xf numFmtId="187" fontId="192" fillId="68" borderId="61">
      <alignment vertical="center"/>
    </xf>
    <xf numFmtId="203" fontId="192" fillId="68" borderId="61">
      <alignment vertical="center"/>
    </xf>
    <xf numFmtId="200" fontId="192" fillId="68" borderId="61" applyProtection="0">
      <alignment vertical="center"/>
    </xf>
    <xf numFmtId="0" fontId="191" fillId="62" borderId="61">
      <alignment vertical="center"/>
    </xf>
    <xf numFmtId="0" fontId="191" fillId="62" borderId="61" applyNumberFormat="0" applyProtection="0">
      <alignment vertical="center"/>
    </xf>
    <xf numFmtId="0" fontId="191" fillId="62" borderId="61">
      <alignment vertical="center"/>
    </xf>
    <xf numFmtId="188" fontId="191" fillId="62" borderId="61">
      <alignment vertical="center"/>
    </xf>
    <xf numFmtId="188" fontId="192" fillId="68" borderId="61">
      <alignment vertical="center"/>
    </xf>
    <xf numFmtId="204" fontId="192" fillId="68" borderId="61">
      <alignment vertical="center"/>
    </xf>
    <xf numFmtId="201" fontId="192" fillId="68" borderId="61" applyProtection="0">
      <alignment vertical="center"/>
    </xf>
    <xf numFmtId="204" fontId="191" fillId="62" borderId="61">
      <alignment vertical="center"/>
    </xf>
    <xf numFmtId="201" fontId="191" fillId="62" borderId="61" applyProtection="0">
      <alignment vertical="center"/>
    </xf>
    <xf numFmtId="188" fontId="191" fillId="62" borderId="61">
      <alignment vertical="center"/>
    </xf>
    <xf numFmtId="204" fontId="191" fillId="62" borderId="61">
      <alignment vertical="center"/>
    </xf>
    <xf numFmtId="201" fontId="191" fillId="62" borderId="61" applyProtection="0">
      <alignment vertical="center"/>
    </xf>
    <xf numFmtId="188" fontId="191" fillId="87" borderId="61">
      <alignment vertical="center"/>
    </xf>
    <xf numFmtId="204" fontId="191" fillId="87" borderId="61">
      <alignment vertical="center"/>
    </xf>
    <xf numFmtId="201" fontId="191" fillId="87" borderId="61" applyProtection="0">
      <alignment vertical="center"/>
    </xf>
    <xf numFmtId="188" fontId="192" fillId="68" borderId="61">
      <alignment vertical="center"/>
    </xf>
    <xf numFmtId="204" fontId="192" fillId="68" borderId="61">
      <alignment vertical="center"/>
    </xf>
    <xf numFmtId="201" fontId="192" fillId="68" borderId="61" applyProtection="0">
      <alignment vertical="center"/>
    </xf>
    <xf numFmtId="0" fontId="191" fillId="62" borderId="61">
      <alignment vertical="center"/>
    </xf>
    <xf numFmtId="0" fontId="191" fillId="62" borderId="61" applyNumberFormat="0" applyProtection="0">
      <alignment vertical="center"/>
    </xf>
    <xf numFmtId="0" fontId="191" fillId="62" borderId="61">
      <alignment vertical="center"/>
    </xf>
    <xf numFmtId="189" fontId="191" fillId="62" borderId="61">
      <alignment vertical="center"/>
    </xf>
    <xf numFmtId="189" fontId="192" fillId="68" borderId="61">
      <alignment vertical="center"/>
    </xf>
    <xf numFmtId="205" fontId="192" fillId="68" borderId="61">
      <alignment vertical="center"/>
    </xf>
    <xf numFmtId="202" fontId="192" fillId="68" borderId="61" applyProtection="0">
      <alignment vertical="center"/>
    </xf>
    <xf numFmtId="205" fontId="191" fillId="62" borderId="61">
      <alignment vertical="center"/>
    </xf>
    <xf numFmtId="202" fontId="191" fillId="62" borderId="61" applyProtection="0">
      <alignment vertical="center"/>
    </xf>
    <xf numFmtId="189" fontId="191" fillId="62" borderId="61">
      <alignment vertical="center"/>
    </xf>
    <xf numFmtId="205" fontId="191" fillId="62" borderId="61">
      <alignment vertical="center"/>
    </xf>
    <xf numFmtId="202" fontId="191" fillId="62" borderId="61" applyProtection="0">
      <alignment vertical="center"/>
    </xf>
    <xf numFmtId="189" fontId="191" fillId="87" borderId="61">
      <alignment vertical="center"/>
    </xf>
    <xf numFmtId="205" fontId="191" fillId="87" borderId="61">
      <alignment vertical="center"/>
    </xf>
    <xf numFmtId="202" fontId="191" fillId="87" borderId="61" applyProtection="0">
      <alignment vertical="center"/>
    </xf>
    <xf numFmtId="189" fontId="192" fillId="68" borderId="61">
      <alignment vertical="center"/>
    </xf>
    <xf numFmtId="205" fontId="192" fillId="68" borderId="61">
      <alignment vertical="center"/>
    </xf>
    <xf numFmtId="202" fontId="192" fillId="68" borderId="61" applyProtection="0">
      <alignment vertical="center"/>
    </xf>
    <xf numFmtId="0" fontId="191" fillId="62" borderId="61">
      <alignment vertical="center"/>
    </xf>
    <xf numFmtId="0" fontId="191" fillId="62" borderId="61" applyNumberFormat="0" applyProtection="0">
      <alignment vertical="center"/>
    </xf>
    <xf numFmtId="190" fontId="193" fillId="62" borderId="61">
      <alignment vertical="center"/>
    </xf>
    <xf numFmtId="190" fontId="193" fillId="62" borderId="61">
      <alignment vertical="center"/>
    </xf>
    <xf numFmtId="190" fontId="193" fillId="68" borderId="61">
      <alignment vertical="center"/>
    </xf>
    <xf numFmtId="190" fontId="193" fillId="68" borderId="61">
      <alignment vertical="center"/>
    </xf>
    <xf numFmtId="190" fontId="193" fillId="68" borderId="61" applyProtection="0">
      <alignment vertical="center"/>
    </xf>
    <xf numFmtId="190" fontId="193" fillId="62" borderId="61">
      <alignment vertical="center"/>
    </xf>
    <xf numFmtId="190" fontId="193" fillId="62" borderId="61" applyProtection="0">
      <alignment vertical="center"/>
    </xf>
    <xf numFmtId="190" fontId="193" fillId="62" borderId="61">
      <alignment vertical="center"/>
    </xf>
    <xf numFmtId="190" fontId="193" fillId="62" borderId="61">
      <alignment vertical="center"/>
    </xf>
    <xf numFmtId="190" fontId="193" fillId="62" borderId="61" applyProtection="0">
      <alignment vertical="center"/>
    </xf>
    <xf numFmtId="190" fontId="193" fillId="87" borderId="61">
      <alignment vertical="center"/>
    </xf>
    <xf numFmtId="190" fontId="193" fillId="87" borderId="61">
      <alignment vertical="center"/>
    </xf>
    <xf numFmtId="190" fontId="193" fillId="87" borderId="61" applyProtection="0">
      <alignment vertical="center"/>
    </xf>
    <xf numFmtId="190" fontId="193" fillId="68" borderId="61">
      <alignment vertical="center"/>
    </xf>
    <xf numFmtId="190" fontId="193" fillId="68" borderId="61">
      <alignment vertical="center"/>
    </xf>
    <xf numFmtId="190" fontId="193" fillId="68" borderId="61" applyProtection="0">
      <alignment vertical="center"/>
    </xf>
    <xf numFmtId="190" fontId="193" fillId="62" borderId="61">
      <alignment vertical="center"/>
    </xf>
    <xf numFmtId="190" fontId="193" fillId="62" borderId="61" applyProtection="0">
      <alignment vertical="center"/>
    </xf>
    <xf numFmtId="191" fontId="193" fillId="62" borderId="61">
      <alignment vertical="center"/>
    </xf>
    <xf numFmtId="191" fontId="193" fillId="62" borderId="61">
      <alignment vertical="center"/>
    </xf>
    <xf numFmtId="191" fontId="193" fillId="68" borderId="61">
      <alignment vertical="center"/>
    </xf>
    <xf numFmtId="191" fontId="193" fillId="68" borderId="61">
      <alignment vertical="center"/>
    </xf>
    <xf numFmtId="191" fontId="193" fillId="68" borderId="61" applyProtection="0">
      <alignment vertical="center"/>
    </xf>
    <xf numFmtId="191" fontId="193" fillId="62" borderId="61">
      <alignment vertical="center"/>
    </xf>
    <xf numFmtId="191" fontId="193" fillId="62" borderId="61" applyProtection="0">
      <alignment vertical="center"/>
    </xf>
    <xf numFmtId="191" fontId="193" fillId="62" borderId="61">
      <alignment vertical="center"/>
    </xf>
    <xf numFmtId="191" fontId="193" fillId="62" borderId="61">
      <alignment vertical="center"/>
    </xf>
    <xf numFmtId="191" fontId="193" fillId="62" borderId="61" applyProtection="0">
      <alignment vertical="center"/>
    </xf>
    <xf numFmtId="191" fontId="193" fillId="87" borderId="61">
      <alignment vertical="center"/>
    </xf>
    <xf numFmtId="191" fontId="193" fillId="87" borderId="61">
      <alignment vertical="center"/>
    </xf>
    <xf numFmtId="191" fontId="193" fillId="87" borderId="61" applyProtection="0">
      <alignment vertical="center"/>
    </xf>
    <xf numFmtId="191" fontId="193" fillId="68" borderId="61">
      <alignment vertical="center"/>
    </xf>
    <xf numFmtId="191" fontId="193" fillId="68" borderId="61">
      <alignment vertical="center"/>
    </xf>
    <xf numFmtId="191" fontId="193" fillId="68" borderId="61" applyProtection="0">
      <alignment vertical="center"/>
    </xf>
    <xf numFmtId="191" fontId="193" fillId="62" borderId="61">
      <alignment vertical="center"/>
    </xf>
    <xf numFmtId="191" fontId="193" fillId="62" borderId="61" applyProtection="0">
      <alignment vertical="center"/>
    </xf>
    <xf numFmtId="192" fontId="193" fillId="62" borderId="61">
      <alignment vertical="center"/>
    </xf>
    <xf numFmtId="192" fontId="193" fillId="62" borderId="61">
      <alignment vertical="center"/>
    </xf>
    <xf numFmtId="192" fontId="193" fillId="68" borderId="61">
      <alignment vertical="center"/>
    </xf>
    <xf numFmtId="192" fontId="193" fillId="68" borderId="61">
      <alignment vertical="center"/>
    </xf>
    <xf numFmtId="192" fontId="193" fillId="68" borderId="61" applyProtection="0">
      <alignment vertical="center"/>
    </xf>
    <xf numFmtId="192" fontId="193" fillId="62" borderId="61">
      <alignment vertical="center"/>
    </xf>
    <xf numFmtId="192" fontId="193" fillId="62" borderId="61" applyProtection="0">
      <alignment vertical="center"/>
    </xf>
    <xf numFmtId="192" fontId="193" fillId="62" borderId="61">
      <alignment vertical="center"/>
    </xf>
    <xf numFmtId="192" fontId="193" fillId="62" borderId="61">
      <alignment vertical="center"/>
    </xf>
    <xf numFmtId="192" fontId="193" fillId="62" borderId="61" applyProtection="0">
      <alignment vertical="center"/>
    </xf>
    <xf numFmtId="192" fontId="193" fillId="87" borderId="61">
      <alignment vertical="center"/>
    </xf>
    <xf numFmtId="192" fontId="193" fillId="87" borderId="61">
      <alignment vertical="center"/>
    </xf>
    <xf numFmtId="192" fontId="193" fillId="87" borderId="61" applyProtection="0">
      <alignment vertical="center"/>
    </xf>
    <xf numFmtId="192" fontId="193" fillId="68" borderId="61">
      <alignment vertical="center"/>
    </xf>
    <xf numFmtId="192" fontId="193" fillId="68" borderId="61">
      <alignment vertical="center"/>
    </xf>
    <xf numFmtId="192" fontId="193" fillId="68" borderId="61" applyProtection="0">
      <alignment vertical="center"/>
    </xf>
    <xf numFmtId="192" fontId="193" fillId="62" borderId="61">
      <alignment vertical="center"/>
    </xf>
    <xf numFmtId="192" fontId="193" fillId="62" borderId="61" applyProtection="0">
      <alignment vertical="center"/>
    </xf>
    <xf numFmtId="165" fontId="194" fillId="62" borderId="61">
      <alignment vertical="center"/>
    </xf>
    <xf numFmtId="165" fontId="195" fillId="62" borderId="61">
      <alignment vertical="center"/>
    </xf>
    <xf numFmtId="165" fontId="197" fillId="68" borderId="61">
      <alignment vertical="center"/>
    </xf>
    <xf numFmtId="165" fontId="197" fillId="68" borderId="61">
      <alignment vertical="center"/>
    </xf>
    <xf numFmtId="165" fontId="197" fillId="68" borderId="61" applyProtection="0">
      <alignment vertical="center"/>
    </xf>
    <xf numFmtId="165" fontId="195" fillId="62" borderId="61">
      <alignment vertical="center"/>
    </xf>
    <xf numFmtId="165" fontId="195" fillId="62" borderId="61" applyProtection="0">
      <alignment vertical="center"/>
    </xf>
    <xf numFmtId="165" fontId="194" fillId="62" borderId="61">
      <alignment vertical="center"/>
    </xf>
    <xf numFmtId="165" fontId="194" fillId="62" borderId="61">
      <alignment vertical="center"/>
    </xf>
    <xf numFmtId="165" fontId="194" fillId="62" borderId="61" applyProtection="0">
      <alignment vertical="center"/>
    </xf>
    <xf numFmtId="165" fontId="196" fillId="87" borderId="61">
      <alignment vertical="center"/>
    </xf>
    <xf numFmtId="165" fontId="196" fillId="87" borderId="61">
      <alignment vertical="center"/>
    </xf>
    <xf numFmtId="165" fontId="196" fillId="87" borderId="61" applyProtection="0">
      <alignment vertical="center"/>
    </xf>
    <xf numFmtId="165" fontId="197" fillId="68" borderId="61">
      <alignment vertical="center"/>
    </xf>
    <xf numFmtId="165" fontId="197" fillId="68" borderId="61">
      <alignment vertical="center"/>
    </xf>
    <xf numFmtId="165" fontId="197" fillId="68" borderId="61" applyProtection="0">
      <alignment vertical="center"/>
    </xf>
    <xf numFmtId="165" fontId="194" fillId="62" borderId="61">
      <alignment vertical="center"/>
    </xf>
    <xf numFmtId="165" fontId="194" fillId="62" borderId="61" applyProtection="0">
      <alignment vertical="center"/>
    </xf>
    <xf numFmtId="193" fontId="194" fillId="62" borderId="61">
      <alignment vertical="center"/>
    </xf>
    <xf numFmtId="193" fontId="195" fillId="62" borderId="61">
      <alignment vertical="center"/>
    </xf>
    <xf numFmtId="193" fontId="197" fillId="68" borderId="61">
      <alignment vertical="center"/>
    </xf>
    <xf numFmtId="193" fontId="197" fillId="68" borderId="61">
      <alignment vertical="center"/>
    </xf>
    <xf numFmtId="193" fontId="197" fillId="68" borderId="61" applyProtection="0">
      <alignment vertical="center"/>
    </xf>
    <xf numFmtId="193" fontId="195" fillId="62" borderId="61">
      <alignment vertical="center"/>
    </xf>
    <xf numFmtId="193" fontId="195" fillId="62" borderId="61" applyProtection="0">
      <alignment vertical="center"/>
    </xf>
    <xf numFmtId="193" fontId="194" fillId="62" borderId="61">
      <alignment vertical="center"/>
    </xf>
    <xf numFmtId="193" fontId="194" fillId="62" borderId="61">
      <alignment vertical="center"/>
    </xf>
    <xf numFmtId="193" fontId="194" fillId="62" borderId="61" applyProtection="0">
      <alignment vertical="center"/>
    </xf>
    <xf numFmtId="193" fontId="196" fillId="87" borderId="61">
      <alignment vertical="center"/>
    </xf>
    <xf numFmtId="193" fontId="196" fillId="87" borderId="61">
      <alignment vertical="center"/>
    </xf>
    <xf numFmtId="193" fontId="196" fillId="87" borderId="61" applyProtection="0">
      <alignment vertical="center"/>
    </xf>
    <xf numFmtId="193" fontId="197" fillId="68" borderId="61">
      <alignment vertical="center"/>
    </xf>
    <xf numFmtId="193" fontId="197" fillId="68" borderId="61">
      <alignment vertical="center"/>
    </xf>
    <xf numFmtId="193" fontId="197" fillId="68" borderId="61" applyProtection="0">
      <alignment vertical="center"/>
    </xf>
    <xf numFmtId="193" fontId="194" fillId="62" borderId="61">
      <alignment vertical="center"/>
    </xf>
    <xf numFmtId="193" fontId="194" fillId="62" borderId="61" applyProtection="0">
      <alignment vertical="center"/>
    </xf>
    <xf numFmtId="179" fontId="194" fillId="62" borderId="61">
      <alignment vertical="center"/>
    </xf>
    <xf numFmtId="179" fontId="195" fillId="62" borderId="61">
      <alignment vertical="center"/>
    </xf>
    <xf numFmtId="179" fontId="197" fillId="68" borderId="61">
      <alignment vertical="center"/>
    </xf>
    <xf numFmtId="179" fontId="197" fillId="68" borderId="61">
      <alignment vertical="center"/>
    </xf>
    <xf numFmtId="179" fontId="197" fillId="68" borderId="61" applyProtection="0">
      <alignment vertical="center"/>
    </xf>
    <xf numFmtId="179" fontId="195" fillId="62" borderId="61">
      <alignment vertical="center"/>
    </xf>
    <xf numFmtId="179" fontId="195" fillId="62" borderId="61" applyProtection="0">
      <alignment vertical="center"/>
    </xf>
    <xf numFmtId="179" fontId="194" fillId="62" borderId="61">
      <alignment vertical="center"/>
    </xf>
    <xf numFmtId="179" fontId="194" fillId="62" borderId="61">
      <alignment vertical="center"/>
    </xf>
    <xf numFmtId="179" fontId="194" fillId="62" borderId="61" applyProtection="0">
      <alignment vertical="center"/>
    </xf>
    <xf numFmtId="179" fontId="196" fillId="87" borderId="61">
      <alignment vertical="center"/>
    </xf>
    <xf numFmtId="179" fontId="196" fillId="87" borderId="61">
      <alignment vertical="center"/>
    </xf>
    <xf numFmtId="179" fontId="196" fillId="87" borderId="61" applyProtection="0">
      <alignment vertical="center"/>
    </xf>
    <xf numFmtId="179" fontId="197" fillId="68" borderId="61">
      <alignment vertical="center"/>
    </xf>
    <xf numFmtId="179" fontId="197" fillId="68" borderId="61">
      <alignment vertical="center"/>
    </xf>
    <xf numFmtId="179" fontId="197" fillId="68" borderId="61" applyProtection="0">
      <alignment vertical="center"/>
    </xf>
    <xf numFmtId="179" fontId="194" fillId="62" borderId="61">
      <alignment vertical="center"/>
    </xf>
    <xf numFmtId="179" fontId="194" fillId="62" borderId="61" applyProtection="0">
      <alignment vertical="center"/>
    </xf>
    <xf numFmtId="0" fontId="198" fillId="62" borderId="61">
      <alignment vertical="center"/>
    </xf>
    <xf numFmtId="0" fontId="199" fillId="62" borderId="61">
      <alignment vertical="center"/>
    </xf>
    <xf numFmtId="0" fontId="199" fillId="68" borderId="61">
      <alignment vertical="center"/>
    </xf>
    <xf numFmtId="0" fontId="199" fillId="68" borderId="61">
      <alignment vertical="center"/>
    </xf>
    <xf numFmtId="0" fontId="199" fillId="68" borderId="61" applyNumberFormat="0" applyProtection="0">
      <alignment vertical="center"/>
    </xf>
    <xf numFmtId="0" fontId="199" fillId="62" borderId="61">
      <alignment vertical="center"/>
    </xf>
    <xf numFmtId="0" fontId="199" fillId="62" borderId="61" applyNumberFormat="0" applyProtection="0">
      <alignment vertical="center"/>
    </xf>
    <xf numFmtId="0" fontId="199" fillId="62" borderId="61">
      <alignment vertical="center"/>
    </xf>
    <xf numFmtId="0" fontId="199" fillId="62" borderId="61">
      <alignment vertical="center"/>
    </xf>
    <xf numFmtId="0" fontId="199" fillId="62" borderId="61" applyNumberFormat="0" applyProtection="0">
      <alignment vertical="center"/>
    </xf>
    <xf numFmtId="0" fontId="199" fillId="87" borderId="61">
      <alignment vertical="center"/>
    </xf>
    <xf numFmtId="0" fontId="199" fillId="87" borderId="61">
      <alignment vertical="center"/>
    </xf>
    <xf numFmtId="0" fontId="199" fillId="87" borderId="61" applyNumberFormat="0" applyProtection="0">
      <alignment vertical="center"/>
    </xf>
    <xf numFmtId="0" fontId="199" fillId="68" borderId="61">
      <alignment vertical="center"/>
    </xf>
    <xf numFmtId="0" fontId="199" fillId="68" borderId="61">
      <alignment vertical="center"/>
    </xf>
    <xf numFmtId="0" fontId="199" fillId="68" borderId="61" applyNumberFormat="0" applyProtection="0">
      <alignment vertical="center"/>
    </xf>
    <xf numFmtId="0" fontId="198" fillId="62" borderId="61">
      <alignment vertical="center"/>
    </xf>
    <xf numFmtId="0" fontId="198" fillId="62" borderId="61" applyNumberFormat="0" applyProtection="0">
      <alignment vertical="center"/>
    </xf>
    <xf numFmtId="0" fontId="198" fillId="62" borderId="61">
      <alignment horizontal="left" vertical="center"/>
    </xf>
    <xf numFmtId="0" fontId="198" fillId="62" borderId="61">
      <alignment horizontal="left" vertical="center"/>
    </xf>
    <xf numFmtId="0" fontId="198" fillId="68" borderId="61">
      <alignment horizontal="left" vertical="center"/>
    </xf>
    <xf numFmtId="0" fontId="198" fillId="68" borderId="61">
      <alignment horizontal="left" vertical="center"/>
    </xf>
    <xf numFmtId="0" fontId="198" fillId="68" borderId="61" applyNumberFormat="0" applyProtection="0">
      <alignment horizontal="left" vertical="center"/>
    </xf>
    <xf numFmtId="0" fontId="198" fillId="62" borderId="61">
      <alignment horizontal="left" vertical="center"/>
    </xf>
    <xf numFmtId="0" fontId="198" fillId="62" borderId="61" applyNumberFormat="0" applyProtection="0">
      <alignment horizontal="left" vertical="center"/>
    </xf>
    <xf numFmtId="0" fontId="198" fillId="62" borderId="61">
      <alignment horizontal="left" vertical="center"/>
    </xf>
    <xf numFmtId="0" fontId="198" fillId="62" borderId="61">
      <alignment horizontal="left" vertical="center"/>
    </xf>
    <xf numFmtId="0" fontId="198" fillId="62" borderId="61" applyNumberFormat="0" applyProtection="0">
      <alignment horizontal="left" vertical="center"/>
    </xf>
    <xf numFmtId="0" fontId="198" fillId="87" borderId="61">
      <alignment horizontal="left" vertical="center"/>
    </xf>
    <xf numFmtId="0" fontId="198" fillId="87" borderId="61">
      <alignment horizontal="left" vertical="center"/>
    </xf>
    <xf numFmtId="0" fontId="198" fillId="87" borderId="61" applyNumberFormat="0" applyProtection="0">
      <alignment horizontal="left" vertical="center"/>
    </xf>
    <xf numFmtId="0" fontId="198" fillId="68" borderId="61">
      <alignment horizontal="left" vertical="center"/>
    </xf>
    <xf numFmtId="0" fontId="198" fillId="68" borderId="61">
      <alignment horizontal="left" vertical="center"/>
    </xf>
    <xf numFmtId="0" fontId="198" fillId="68" borderId="61" applyNumberFormat="0" applyProtection="0">
      <alignment horizontal="left" vertical="center"/>
    </xf>
    <xf numFmtId="0" fontId="198" fillId="62" borderId="61">
      <alignment horizontal="left" vertical="center"/>
    </xf>
    <xf numFmtId="0" fontId="198" fillId="62" borderId="61" applyNumberFormat="0" applyProtection="0">
      <alignment horizontal="left" vertical="center"/>
    </xf>
    <xf numFmtId="0" fontId="56" fillId="97" borderId="0">
      <alignment horizontal="left" vertical="center"/>
    </xf>
    <xf numFmtId="0" fontId="56" fillId="76" borderId="0">
      <alignment horizontal="left" vertical="center"/>
    </xf>
    <xf numFmtId="0" fontId="56" fillId="76" borderId="0">
      <alignment horizontal="left" vertical="center"/>
    </xf>
    <xf numFmtId="0" fontId="57" fillId="76" borderId="0" applyNumberFormat="0" applyBorder="0" applyProtection="0">
      <alignment horizontal="left" vertical="center"/>
    </xf>
    <xf numFmtId="0" fontId="56" fillId="68" borderId="0">
      <alignment horizontal="left" vertical="center"/>
    </xf>
    <xf numFmtId="0" fontId="56" fillId="68" borderId="0">
      <alignment horizontal="left" vertical="center"/>
    </xf>
    <xf numFmtId="0" fontId="57" fillId="68" borderId="0" applyNumberFormat="0" applyBorder="0" applyProtection="0">
      <alignment horizontal="left" vertical="center"/>
    </xf>
    <xf numFmtId="0" fontId="56" fillId="97" borderId="0">
      <alignment horizontal="left" vertical="center"/>
    </xf>
    <xf numFmtId="0" fontId="56" fillId="97" borderId="0">
      <alignment horizontal="left" vertical="center"/>
    </xf>
    <xf numFmtId="0" fontId="57" fillId="97" borderId="0" applyNumberFormat="0" applyBorder="0" applyProtection="0">
      <alignment horizontal="left" vertical="center"/>
    </xf>
    <xf numFmtId="0" fontId="56" fillId="76" borderId="0">
      <alignment horizontal="left" vertical="center"/>
    </xf>
    <xf numFmtId="0" fontId="56" fillId="76" borderId="0">
      <alignment horizontal="left" vertical="center"/>
    </xf>
    <xf numFmtId="0" fontId="57" fillId="76" borderId="0" applyNumberFormat="0" applyBorder="0" applyProtection="0">
      <alignment horizontal="left" vertical="center"/>
    </xf>
    <xf numFmtId="0" fontId="56" fillId="97" borderId="0">
      <alignment horizontal="left" vertical="center"/>
    </xf>
    <xf numFmtId="0" fontId="57" fillId="97" borderId="0" applyNumberFormat="0" applyBorder="0" applyProtection="0">
      <alignment horizontal="left" vertical="center"/>
    </xf>
    <xf numFmtId="49" fontId="56" fillId="100" borderId="16">
      <alignment vertical="center" wrapText="1"/>
    </xf>
    <xf numFmtId="49" fontId="56" fillId="54" borderId="16">
      <alignment vertical="center" wrapText="1"/>
    </xf>
    <xf numFmtId="49" fontId="56" fillId="54" borderId="16">
      <alignment vertical="center" wrapText="1"/>
    </xf>
    <xf numFmtId="49" fontId="56" fillId="54" borderId="16">
      <alignment vertical="center" wrapText="1"/>
    </xf>
    <xf numFmtId="49" fontId="57" fillId="54" borderId="16" applyProtection="0">
      <alignment vertical="center" wrapText="1"/>
    </xf>
    <xf numFmtId="49" fontId="56" fillId="80" borderId="16">
      <alignment vertical="center" wrapText="1"/>
    </xf>
    <xf numFmtId="49" fontId="56" fillId="80" borderId="16">
      <alignment vertical="center" wrapText="1"/>
    </xf>
    <xf numFmtId="49" fontId="57" fillId="80" borderId="16" applyProtection="0">
      <alignment vertical="center" wrapText="1"/>
    </xf>
    <xf numFmtId="49" fontId="56" fillId="54" borderId="16">
      <alignment vertical="center" wrapText="1"/>
    </xf>
    <xf numFmtId="49" fontId="57" fillId="54" borderId="16" applyProtection="0">
      <alignment vertical="center" wrapText="1"/>
    </xf>
    <xf numFmtId="49" fontId="56" fillId="54" borderId="16">
      <alignment vertical="center" wrapText="1"/>
    </xf>
    <xf numFmtId="49" fontId="56" fillId="100" borderId="16">
      <alignment vertical="center" wrapText="1"/>
    </xf>
    <xf numFmtId="49" fontId="56" fillId="100" borderId="16">
      <alignment vertical="center" wrapText="1"/>
    </xf>
    <xf numFmtId="49" fontId="57" fillId="100" borderId="16" applyProtection="0">
      <alignment vertical="center" wrapText="1"/>
    </xf>
    <xf numFmtId="49" fontId="56" fillId="54" borderId="16">
      <alignment vertical="center" wrapText="1"/>
    </xf>
    <xf numFmtId="49" fontId="57" fillId="54" borderId="16" applyProtection="0">
      <alignment vertical="center" wrapText="1"/>
    </xf>
    <xf numFmtId="49" fontId="56" fillId="54" borderId="16">
      <alignment vertical="center" wrapText="1"/>
    </xf>
    <xf numFmtId="49" fontId="56" fillId="54" borderId="16">
      <alignment vertical="center" wrapText="1"/>
    </xf>
    <xf numFmtId="49" fontId="57" fillId="54" borderId="16" applyProtection="0">
      <alignment vertical="center" wrapText="1"/>
    </xf>
    <xf numFmtId="49" fontId="56" fillId="79" borderId="16">
      <alignment vertical="center" wrapText="1"/>
    </xf>
    <xf numFmtId="49" fontId="56" fillId="79" borderId="16">
      <alignment vertical="center" wrapText="1"/>
    </xf>
    <xf numFmtId="49" fontId="57" fillId="79" borderId="16" applyProtection="0">
      <alignment vertical="center" wrapText="1"/>
    </xf>
    <xf numFmtId="49" fontId="56" fillId="100" borderId="16">
      <alignment vertical="center" wrapText="1"/>
    </xf>
    <xf numFmtId="49" fontId="57" fillId="100" borderId="16" applyProtection="0">
      <alignment vertical="center" wrapText="1"/>
    </xf>
    <xf numFmtId="0" fontId="56" fillId="70" borderId="16">
      <alignment horizontal="left" vertical="center" wrapText="1"/>
    </xf>
    <xf numFmtId="0" fontId="56" fillId="70" borderId="16">
      <alignment horizontal="left" vertical="center" wrapText="1"/>
    </xf>
    <xf numFmtId="0" fontId="56" fillId="70" borderId="16">
      <alignment horizontal="left" vertical="center" wrapText="1"/>
    </xf>
    <xf numFmtId="0" fontId="57" fillId="70" borderId="16" applyNumberFormat="0" applyProtection="0">
      <alignment horizontal="left" vertical="center" wrapText="1"/>
    </xf>
    <xf numFmtId="0" fontId="56" fillId="70" borderId="16">
      <alignment horizontal="left" vertical="center" wrapText="1"/>
    </xf>
    <xf numFmtId="0" fontId="56" fillId="70" borderId="16">
      <alignment horizontal="left" vertical="center" wrapText="1"/>
    </xf>
    <xf numFmtId="0" fontId="57" fillId="70" borderId="16" applyNumberFormat="0" applyProtection="0">
      <alignment horizontal="left" vertical="center" wrapText="1"/>
    </xf>
    <xf numFmtId="0" fontId="56" fillId="70" borderId="16">
      <alignment horizontal="left" vertical="center" wrapText="1"/>
    </xf>
    <xf numFmtId="0" fontId="56" fillId="70" borderId="16">
      <alignment horizontal="left" vertical="center" wrapText="1"/>
    </xf>
    <xf numFmtId="0" fontId="57" fillId="70" borderId="16" applyNumberFormat="0" applyProtection="0">
      <alignment horizontal="left" vertical="center" wrapText="1"/>
    </xf>
    <xf numFmtId="0" fontId="56" fillId="70" borderId="16">
      <alignment horizontal="left" vertical="center" wrapText="1"/>
    </xf>
    <xf numFmtId="0" fontId="57" fillId="70" borderId="16" applyNumberFormat="0" applyProtection="0">
      <alignment horizontal="left" vertical="center" wrapText="1"/>
    </xf>
    <xf numFmtId="0" fontId="117" fillId="70" borderId="16">
      <alignment horizontal="left" vertical="center" wrapText="1"/>
    </xf>
    <xf numFmtId="0" fontId="117" fillId="70" borderId="16">
      <alignment horizontal="left" vertical="center" wrapText="1"/>
    </xf>
    <xf numFmtId="0" fontId="117" fillId="70" borderId="16">
      <alignment horizontal="left" vertical="center" wrapText="1"/>
    </xf>
    <xf numFmtId="0" fontId="179" fillId="70" borderId="16" applyNumberFormat="0" applyProtection="0">
      <alignment horizontal="left" vertical="center" wrapText="1"/>
    </xf>
    <xf numFmtId="0" fontId="117" fillId="70" borderId="16">
      <alignment horizontal="left" vertical="center" wrapText="1"/>
    </xf>
    <xf numFmtId="0" fontId="117" fillId="70" borderId="16">
      <alignment horizontal="left" vertical="center" wrapText="1"/>
    </xf>
    <xf numFmtId="0" fontId="179" fillId="70" borderId="16" applyNumberFormat="0" applyProtection="0">
      <alignment horizontal="left" vertical="center" wrapText="1"/>
    </xf>
    <xf numFmtId="0" fontId="117" fillId="70" borderId="16">
      <alignment horizontal="left" vertical="center" wrapText="1"/>
    </xf>
    <xf numFmtId="0" fontId="117" fillId="70" borderId="16">
      <alignment horizontal="left" vertical="center" wrapText="1"/>
    </xf>
    <xf numFmtId="0" fontId="179" fillId="70" borderId="16" applyNumberFormat="0" applyProtection="0">
      <alignment horizontal="left" vertical="center" wrapText="1"/>
    </xf>
    <xf numFmtId="0" fontId="117" fillId="70" borderId="16">
      <alignment horizontal="left" vertical="center" wrapText="1"/>
    </xf>
    <xf numFmtId="0" fontId="179" fillId="70" borderId="16" applyNumberFormat="0" applyProtection="0">
      <alignment horizontal="left" vertical="center" wrapText="1"/>
    </xf>
    <xf numFmtId="0" fontId="56" fillId="80" borderId="62">
      <alignment horizontal="left" vertical="center" wrapText="1"/>
    </xf>
    <xf numFmtId="0" fontId="56" fillId="101" borderId="16">
      <alignment horizontal="left" vertical="center" wrapText="1"/>
    </xf>
    <xf numFmtId="0" fontId="56" fillId="101" borderId="16">
      <alignment horizontal="left" vertical="center" wrapText="1"/>
    </xf>
    <xf numFmtId="0" fontId="57" fillId="101" borderId="16" applyNumberFormat="0" applyProtection="0">
      <alignment horizontal="left" vertical="center" wrapText="1"/>
    </xf>
    <xf numFmtId="0" fontId="56" fillId="79" borderId="16">
      <alignment horizontal="left" vertical="center" wrapText="1"/>
    </xf>
    <xf numFmtId="0" fontId="56" fillId="79" borderId="16">
      <alignment horizontal="left" vertical="center" wrapText="1"/>
    </xf>
    <xf numFmtId="0" fontId="57" fillId="79" borderId="16" applyNumberFormat="0" applyProtection="0">
      <alignment horizontal="left" vertical="center" wrapText="1"/>
    </xf>
    <xf numFmtId="0" fontId="56" fillId="101" borderId="16">
      <alignment horizontal="left" vertical="center" wrapText="1"/>
    </xf>
    <xf numFmtId="0" fontId="56" fillId="101" borderId="16">
      <alignment horizontal="left" vertical="center" wrapText="1"/>
    </xf>
    <xf numFmtId="0" fontId="57" fillId="101" borderId="16" applyNumberFormat="0" applyProtection="0">
      <alignment horizontal="left" vertical="center" wrapText="1"/>
    </xf>
    <xf numFmtId="0" fontId="56" fillId="77" borderId="16">
      <alignment horizontal="left" vertical="center" wrapText="1"/>
    </xf>
    <xf numFmtId="0" fontId="56" fillId="77" borderId="16">
      <alignment horizontal="left" vertical="center" wrapText="1"/>
    </xf>
    <xf numFmtId="0" fontId="57" fillId="77" borderId="16" applyNumberFormat="0" applyProtection="0">
      <alignment horizontal="left" vertical="center" wrapText="1"/>
    </xf>
    <xf numFmtId="0" fontId="56" fillId="80" borderId="62">
      <alignment horizontal="left" vertical="center" wrapText="1"/>
    </xf>
    <xf numFmtId="0" fontId="57" fillId="80" borderId="62" applyNumberFormat="0" applyProtection="0">
      <alignment horizontal="left" vertical="center" wrapText="1"/>
    </xf>
    <xf numFmtId="0" fontId="200" fillId="68" borderId="16">
      <alignment horizontal="left" vertical="center" wrapText="1"/>
    </xf>
    <xf numFmtId="0" fontId="200" fillId="68" borderId="16">
      <alignment horizontal="left" vertical="center" wrapText="1"/>
    </xf>
    <xf numFmtId="0" fontId="200" fillId="68" borderId="16">
      <alignment horizontal="left" vertical="center" wrapText="1"/>
    </xf>
    <xf numFmtId="0" fontId="201" fillId="68" borderId="16" applyNumberFormat="0" applyProtection="0">
      <alignment horizontal="left" vertical="center" wrapText="1"/>
    </xf>
    <xf numFmtId="0" fontId="200" fillId="69" borderId="16">
      <alignment horizontal="left" vertical="center" wrapText="1"/>
    </xf>
    <xf numFmtId="0" fontId="200" fillId="69" borderId="16">
      <alignment horizontal="left" vertical="center" wrapText="1"/>
    </xf>
    <xf numFmtId="0" fontId="201" fillId="69" borderId="16" applyNumberFormat="0" applyProtection="0">
      <alignment horizontal="left" vertical="center" wrapText="1"/>
    </xf>
    <xf numFmtId="0" fontId="200" fillId="102" borderId="16">
      <alignment horizontal="left" vertical="center" wrapText="1"/>
    </xf>
    <xf numFmtId="0" fontId="200" fillId="102" borderId="16">
      <alignment horizontal="left" vertical="center" wrapText="1"/>
    </xf>
    <xf numFmtId="0" fontId="201" fillId="102" borderId="16" applyNumberFormat="0" applyProtection="0">
      <alignment horizontal="left" vertical="center" wrapText="1"/>
    </xf>
    <xf numFmtId="0" fontId="200" fillId="64" borderId="16">
      <alignment horizontal="left" vertical="center" wrapText="1"/>
    </xf>
    <xf numFmtId="0" fontId="200" fillId="64" borderId="16">
      <alignment horizontal="left" vertical="center" wrapText="1"/>
    </xf>
    <xf numFmtId="0" fontId="201" fillId="64" borderId="16" applyNumberFormat="0" applyProtection="0">
      <alignment horizontal="left" vertical="center" wrapText="1"/>
    </xf>
    <xf numFmtId="0" fontId="200" fillId="68" borderId="16">
      <alignment horizontal="left" vertical="center" wrapText="1"/>
    </xf>
    <xf numFmtId="0" fontId="201" fillId="68" borderId="16" applyNumberFormat="0" applyProtection="0">
      <alignment horizontal="left" vertical="center" wrapText="1"/>
    </xf>
    <xf numFmtId="49" fontId="202" fillId="93" borderId="63">
      <alignment vertical="center"/>
    </xf>
    <xf numFmtId="49" fontId="203" fillId="93" borderId="47">
      <alignment vertical="center"/>
    </xf>
    <xf numFmtId="49" fontId="203" fillId="93" borderId="47">
      <alignment vertical="center"/>
    </xf>
    <xf numFmtId="49" fontId="204" fillId="93" borderId="47" applyProtection="0">
      <alignment vertical="center"/>
    </xf>
    <xf numFmtId="49" fontId="205" fillId="93" borderId="47">
      <alignment vertical="center"/>
    </xf>
    <xf numFmtId="49" fontId="205" fillId="93" borderId="47">
      <alignment vertical="center"/>
    </xf>
    <xf numFmtId="49" fontId="206" fillId="93" borderId="47" applyProtection="0">
      <alignment vertical="center"/>
    </xf>
    <xf numFmtId="49" fontId="205" fillId="93" borderId="47">
      <alignment vertical="center"/>
    </xf>
    <xf numFmtId="49" fontId="205" fillId="93" borderId="47">
      <alignment vertical="center"/>
    </xf>
    <xf numFmtId="49" fontId="206" fillId="93" borderId="47" applyProtection="0">
      <alignment vertical="center"/>
    </xf>
    <xf numFmtId="49" fontId="203" fillId="93" borderId="47">
      <alignment vertical="center"/>
    </xf>
    <xf numFmtId="49" fontId="203" fillId="93" borderId="47">
      <alignment vertical="center"/>
    </xf>
    <xf numFmtId="49" fontId="204" fillId="93" borderId="47" applyProtection="0">
      <alignment vertical="center"/>
    </xf>
    <xf numFmtId="49" fontId="202" fillId="93" borderId="63">
      <alignment vertical="center"/>
    </xf>
    <xf numFmtId="49" fontId="207" fillId="93" borderId="63" applyProtection="0">
      <alignment vertical="center"/>
    </xf>
    <xf numFmtId="0" fontId="208" fillId="93" borderId="64">
      <alignment horizontal="left" vertical="center" wrapText="1"/>
    </xf>
    <xf numFmtId="0" fontId="208" fillId="93" borderId="0">
      <alignment horizontal="left" vertical="center" wrapText="1"/>
    </xf>
    <xf numFmtId="0" fontId="208" fillId="93" borderId="0">
      <alignment horizontal="left" vertical="center" wrapText="1"/>
    </xf>
    <xf numFmtId="0" fontId="209" fillId="93" borderId="0" applyNumberFormat="0" applyBorder="0" applyProtection="0">
      <alignment horizontal="left" vertical="center" wrapText="1"/>
    </xf>
    <xf numFmtId="0" fontId="208" fillId="93" borderId="0">
      <alignment horizontal="left" vertical="center" wrapText="1"/>
    </xf>
    <xf numFmtId="0" fontId="208" fillId="93" borderId="0">
      <alignment horizontal="left" vertical="center" wrapText="1"/>
    </xf>
    <xf numFmtId="0" fontId="209" fillId="93" borderId="0" applyNumberFormat="0" applyBorder="0" applyProtection="0">
      <alignment horizontal="left" vertical="center" wrapText="1"/>
    </xf>
    <xf numFmtId="0" fontId="208" fillId="93" borderId="0">
      <alignment horizontal="left" vertical="center" wrapText="1"/>
    </xf>
    <xf numFmtId="0" fontId="208" fillId="93" borderId="0">
      <alignment horizontal="left" vertical="center" wrapText="1"/>
    </xf>
    <xf numFmtId="0" fontId="209" fillId="93" borderId="0" applyNumberFormat="0" applyBorder="0" applyProtection="0">
      <alignment horizontal="left" vertical="center" wrapText="1"/>
    </xf>
    <xf numFmtId="0" fontId="208" fillId="93" borderId="0">
      <alignment horizontal="left" vertical="center" wrapText="1"/>
    </xf>
    <xf numFmtId="0" fontId="208" fillId="93" borderId="0">
      <alignment horizontal="left" vertical="center" wrapText="1"/>
    </xf>
    <xf numFmtId="0" fontId="209" fillId="93" borderId="0" applyNumberFormat="0" applyBorder="0" applyProtection="0">
      <alignment horizontal="left" vertical="center" wrapText="1"/>
    </xf>
    <xf numFmtId="0" fontId="208" fillId="93" borderId="64">
      <alignment horizontal="left" vertical="center" wrapText="1"/>
    </xf>
    <xf numFmtId="0" fontId="209" fillId="93" borderId="64" applyNumberFormat="0" applyProtection="0">
      <alignment horizontal="left" vertical="center" wrapText="1"/>
    </xf>
    <xf numFmtId="49" fontId="56" fillId="55" borderId="0">
      <alignment vertical="center" wrapText="1"/>
    </xf>
    <xf numFmtId="49" fontId="56" fillId="71" borderId="47">
      <alignment vertical="center" wrapText="1"/>
    </xf>
    <xf numFmtId="49" fontId="56" fillId="95" borderId="47">
      <alignment vertical="center" wrapText="1"/>
    </xf>
    <xf numFmtId="49" fontId="56" fillId="95" borderId="47">
      <alignment vertical="center" wrapText="1"/>
    </xf>
    <xf numFmtId="49" fontId="57" fillId="95" borderId="47" applyProtection="0">
      <alignment vertical="center" wrapText="1"/>
    </xf>
    <xf numFmtId="49" fontId="56" fillId="71" borderId="47">
      <alignment vertical="center" wrapText="1"/>
    </xf>
    <xf numFmtId="49" fontId="57" fillId="71" borderId="47" applyProtection="0">
      <alignment vertical="center" wrapText="1"/>
    </xf>
    <xf numFmtId="49" fontId="56" fillId="71" borderId="47">
      <alignment vertical="center" wrapText="1"/>
    </xf>
    <xf numFmtId="49" fontId="56" fillId="71" borderId="47">
      <alignment vertical="center" wrapText="1"/>
    </xf>
    <xf numFmtId="49" fontId="57" fillId="71" borderId="47" applyProtection="0">
      <alignment vertical="center" wrapText="1"/>
    </xf>
    <xf numFmtId="49" fontId="56" fillId="95" borderId="47">
      <alignment vertical="center" wrapText="1"/>
    </xf>
    <xf numFmtId="49" fontId="56" fillId="95" borderId="47">
      <alignment vertical="center" wrapText="1"/>
    </xf>
    <xf numFmtId="49" fontId="57" fillId="95" borderId="47" applyProtection="0">
      <alignment vertical="center" wrapText="1"/>
    </xf>
    <xf numFmtId="49" fontId="56" fillId="55" borderId="0">
      <alignment vertical="center" wrapText="1"/>
    </xf>
    <xf numFmtId="49" fontId="57" fillId="55" borderId="0" applyBorder="0" applyProtection="0">
      <alignment vertical="center" wrapText="1"/>
    </xf>
    <xf numFmtId="0" fontId="56" fillId="74" borderId="16">
      <alignment horizontal="left" vertical="center" wrapText="1"/>
    </xf>
    <xf numFmtId="0" fontId="56" fillId="72" borderId="16">
      <alignment horizontal="left" vertical="center" wrapText="1"/>
    </xf>
    <xf numFmtId="0" fontId="56" fillId="72" borderId="16">
      <alignment horizontal="left" vertical="center" wrapText="1"/>
    </xf>
    <xf numFmtId="0" fontId="57" fillId="72" borderId="16" applyNumberFormat="0" applyProtection="0">
      <alignment horizontal="left" vertical="center" wrapText="1"/>
    </xf>
    <xf numFmtId="0" fontId="56" fillId="79" borderId="16">
      <alignment horizontal="left" vertical="center" wrapText="1"/>
    </xf>
    <xf numFmtId="0" fontId="56" fillId="79" borderId="16">
      <alignment horizontal="left" vertical="center" wrapText="1"/>
    </xf>
    <xf numFmtId="0" fontId="57" fillId="79" borderId="16" applyNumberFormat="0" applyProtection="0">
      <alignment horizontal="left" vertical="center" wrapText="1"/>
    </xf>
    <xf numFmtId="0" fontId="56" fillId="96" borderId="16">
      <alignment horizontal="left" vertical="center" wrapText="1"/>
    </xf>
    <xf numFmtId="0" fontId="56" fillId="96" borderId="16">
      <alignment horizontal="left" vertical="center" wrapText="1"/>
    </xf>
    <xf numFmtId="0" fontId="57" fillId="96" borderId="16" applyNumberFormat="0" applyProtection="0">
      <alignment horizontal="left" vertical="center" wrapText="1"/>
    </xf>
    <xf numFmtId="0" fontId="56" fillId="72" borderId="16">
      <alignment horizontal="left" vertical="center" wrapText="1"/>
    </xf>
    <xf numFmtId="0" fontId="56" fillId="72" borderId="16">
      <alignment horizontal="left" vertical="center" wrapText="1"/>
    </xf>
    <xf numFmtId="0" fontId="57" fillId="72" borderId="16" applyNumberFormat="0" applyProtection="0">
      <alignment horizontal="left" vertical="center" wrapText="1"/>
    </xf>
    <xf numFmtId="0" fontId="56" fillId="74" borderId="16">
      <alignment horizontal="left" vertical="center" wrapText="1"/>
    </xf>
    <xf numFmtId="0" fontId="57" fillId="74" borderId="16" applyNumberFormat="0" applyProtection="0">
      <alignment horizontal="left" vertical="center" wrapText="1"/>
    </xf>
    <xf numFmtId="0" fontId="56" fillId="72" borderId="16">
      <alignment horizontal="left" vertical="center" wrapText="1"/>
    </xf>
    <xf numFmtId="0" fontId="56" fillId="71" borderId="16">
      <alignment horizontal="left" vertical="center" wrapText="1"/>
    </xf>
    <xf numFmtId="0" fontId="56" fillId="71" borderId="16">
      <alignment horizontal="left" vertical="center" wrapText="1"/>
    </xf>
    <xf numFmtId="0" fontId="57" fillId="71" borderId="16" applyNumberFormat="0" applyProtection="0">
      <alignment horizontal="left" vertical="center" wrapText="1"/>
    </xf>
    <xf numFmtId="0" fontId="56" fillId="74" borderId="16">
      <alignment horizontal="left" vertical="center" wrapText="1"/>
    </xf>
    <xf numFmtId="0" fontId="56" fillId="74" borderId="16">
      <alignment horizontal="left" vertical="center" wrapText="1"/>
    </xf>
    <xf numFmtId="0" fontId="57" fillId="74" borderId="16" applyNumberFormat="0" applyProtection="0">
      <alignment horizontal="left" vertical="center" wrapText="1"/>
    </xf>
    <xf numFmtId="0" fontId="56" fillId="54" borderId="16">
      <alignment horizontal="left" vertical="center" wrapText="1"/>
    </xf>
    <xf numFmtId="0" fontId="56" fillId="54" borderId="16">
      <alignment horizontal="left" vertical="center" wrapText="1"/>
    </xf>
    <xf numFmtId="0" fontId="57" fillId="54" borderId="16" applyNumberFormat="0" applyProtection="0">
      <alignment horizontal="left" vertical="center" wrapText="1"/>
    </xf>
    <xf numFmtId="0" fontId="56" fillId="72" borderId="16">
      <alignment horizontal="left" vertical="center" wrapText="1"/>
    </xf>
    <xf numFmtId="0" fontId="57" fillId="72" borderId="16" applyNumberFormat="0" applyProtection="0">
      <alignment horizontal="left" vertical="center" wrapText="1"/>
    </xf>
    <xf numFmtId="0" fontId="56" fillId="69" borderId="16">
      <alignment horizontal="left" vertical="center" wrapText="1"/>
    </xf>
    <xf numFmtId="0" fontId="56" fillId="67" borderId="16">
      <alignment horizontal="left" vertical="center" wrapText="1"/>
    </xf>
    <xf numFmtId="0" fontId="56" fillId="67" borderId="16">
      <alignment horizontal="left" vertical="center" wrapText="1"/>
    </xf>
    <xf numFmtId="0" fontId="57" fillId="67" borderId="16" applyNumberFormat="0" applyProtection="0">
      <alignment horizontal="left" vertical="center" wrapText="1"/>
    </xf>
    <xf numFmtId="0" fontId="56" fillId="78" borderId="16">
      <alignment horizontal="left" vertical="center" wrapText="1"/>
    </xf>
    <xf numFmtId="0" fontId="56" fillId="78" borderId="16">
      <alignment horizontal="left" vertical="center" wrapText="1"/>
    </xf>
    <xf numFmtId="0" fontId="57" fillId="78" borderId="16" applyNumberFormat="0" applyProtection="0">
      <alignment horizontal="left" vertical="center" wrapText="1"/>
    </xf>
    <xf numFmtId="0" fontId="56" fillId="69" borderId="16">
      <alignment horizontal="left" vertical="center" wrapText="1"/>
    </xf>
    <xf numFmtId="0" fontId="57" fillId="69" borderId="16" applyNumberFormat="0" applyProtection="0">
      <alignment horizontal="left" vertical="center" wrapText="1"/>
    </xf>
    <xf numFmtId="0" fontId="56" fillId="67" borderId="16">
      <alignment horizontal="left" vertical="center" wrapText="1"/>
    </xf>
    <xf numFmtId="0" fontId="56" fillId="59" borderId="16">
      <alignment horizontal="left" vertical="center" wrapText="1"/>
    </xf>
    <xf numFmtId="0" fontId="56" fillId="59" borderId="16">
      <alignment horizontal="left" vertical="center" wrapText="1"/>
    </xf>
    <xf numFmtId="0" fontId="57" fillId="59" borderId="16" applyNumberFormat="0" applyProtection="0">
      <alignment horizontal="left" vertical="center" wrapText="1"/>
    </xf>
    <xf numFmtId="0" fontId="56" fillId="72" borderId="16">
      <alignment horizontal="left" vertical="center" wrapText="1"/>
    </xf>
    <xf numFmtId="0" fontId="56" fillId="72" borderId="16">
      <alignment horizontal="left" vertical="center" wrapText="1"/>
    </xf>
    <xf numFmtId="0" fontId="57" fillId="72" borderId="16" applyNumberFormat="0" applyProtection="0">
      <alignment horizontal="left" vertical="center" wrapText="1"/>
    </xf>
    <xf numFmtId="0" fontId="56" fillId="67" borderId="16">
      <alignment horizontal="left" vertical="center" wrapText="1"/>
    </xf>
    <xf numFmtId="0" fontId="56" fillId="67" borderId="16">
      <alignment horizontal="left" vertical="center" wrapText="1"/>
    </xf>
    <xf numFmtId="0" fontId="57" fillId="67" borderId="16" applyNumberFormat="0" applyProtection="0">
      <alignment horizontal="left" vertical="center" wrapText="1"/>
    </xf>
    <xf numFmtId="0" fontId="56" fillId="59" borderId="16">
      <alignment horizontal="left" vertical="center" wrapText="1"/>
    </xf>
    <xf numFmtId="0" fontId="56" fillId="59" borderId="16">
      <alignment horizontal="left" vertical="center" wrapText="1"/>
    </xf>
    <xf numFmtId="0" fontId="57" fillId="59" borderId="16" applyNumberFormat="0" applyProtection="0">
      <alignment horizontal="left" vertical="center" wrapText="1"/>
    </xf>
    <xf numFmtId="0" fontId="56" fillId="67" borderId="16">
      <alignment horizontal="left" vertical="center" wrapText="1"/>
    </xf>
    <xf numFmtId="0" fontId="57" fillId="67" borderId="16" applyNumberFormat="0" applyProtection="0">
      <alignment horizontal="left" vertical="center" wrapText="1"/>
    </xf>
    <xf numFmtId="0" fontId="56" fillId="59" borderId="16">
      <alignment horizontal="left" vertical="center" wrapText="1"/>
    </xf>
    <xf numFmtId="0" fontId="56" fillId="59" borderId="16">
      <alignment horizontal="left" vertical="center" wrapText="1"/>
    </xf>
    <xf numFmtId="0" fontId="56" fillId="59" borderId="16">
      <alignment horizontal="left" vertical="center" wrapText="1"/>
    </xf>
    <xf numFmtId="0" fontId="57" fillId="59" borderId="16" applyNumberFormat="0" applyProtection="0">
      <alignment horizontal="left" vertical="center" wrapText="1"/>
    </xf>
    <xf numFmtId="0" fontId="56" fillId="59" borderId="16">
      <alignment horizontal="left" vertical="center" wrapText="1"/>
    </xf>
    <xf numFmtId="0" fontId="56" fillId="59" borderId="16">
      <alignment horizontal="left" vertical="center" wrapText="1"/>
    </xf>
    <xf numFmtId="0" fontId="57" fillId="59" borderId="16" applyNumberFormat="0" applyProtection="0">
      <alignment horizontal="left" vertical="center" wrapText="1"/>
    </xf>
    <xf numFmtId="0" fontId="56" fillId="59" borderId="16">
      <alignment horizontal="left" vertical="center" wrapText="1"/>
    </xf>
    <xf numFmtId="0" fontId="57" fillId="59" borderId="16" applyNumberFormat="0" applyProtection="0">
      <alignment horizontal="left" vertical="center" wrapText="1"/>
    </xf>
    <xf numFmtId="49" fontId="203" fillId="50" borderId="63">
      <alignment vertical="center"/>
    </xf>
    <xf numFmtId="49" fontId="210" fillId="50" borderId="47">
      <alignment vertical="center"/>
    </xf>
    <xf numFmtId="49" fontId="210" fillId="50" borderId="47">
      <alignment vertical="center"/>
    </xf>
    <xf numFmtId="49" fontId="211" fillId="50" borderId="47" applyProtection="0">
      <alignment vertical="center"/>
    </xf>
    <xf numFmtId="49" fontId="210" fillId="50" borderId="47">
      <alignment vertical="center"/>
    </xf>
    <xf numFmtId="49" fontId="210" fillId="50" borderId="47">
      <alignment vertical="center"/>
    </xf>
    <xf numFmtId="49" fontId="211" fillId="50" borderId="47" applyProtection="0">
      <alignment vertical="center"/>
    </xf>
    <xf numFmtId="49" fontId="210" fillId="50" borderId="47">
      <alignment vertical="center"/>
    </xf>
    <xf numFmtId="49" fontId="210" fillId="50" borderId="47">
      <alignment vertical="center"/>
    </xf>
    <xf numFmtId="49" fontId="211" fillId="50" borderId="47" applyProtection="0">
      <alignment vertical="center"/>
    </xf>
    <xf numFmtId="49" fontId="210" fillId="50" borderId="47">
      <alignment vertical="center"/>
    </xf>
    <xf numFmtId="49" fontId="210" fillId="50" borderId="47">
      <alignment vertical="center"/>
    </xf>
    <xf numFmtId="49" fontId="211" fillId="50" borderId="47" applyProtection="0">
      <alignment vertical="center"/>
    </xf>
    <xf numFmtId="49" fontId="203" fillId="50" borderId="63">
      <alignment vertical="center"/>
    </xf>
    <xf numFmtId="49" fontId="204" fillId="50" borderId="63" applyProtection="0">
      <alignment vertical="center"/>
    </xf>
    <xf numFmtId="0" fontId="208" fillId="50" borderId="64">
      <alignment horizontal="left" vertical="center" wrapText="1"/>
    </xf>
    <xf numFmtId="0" fontId="208" fillId="50" borderId="0">
      <alignment horizontal="left" vertical="center" wrapText="1"/>
    </xf>
    <xf numFmtId="0" fontId="208" fillId="50" borderId="0">
      <alignment horizontal="left" vertical="center" wrapText="1"/>
    </xf>
    <xf numFmtId="0" fontId="209" fillId="50" borderId="0" applyNumberFormat="0" applyBorder="0" applyProtection="0">
      <alignment horizontal="left" vertical="center" wrapText="1"/>
    </xf>
    <xf numFmtId="0" fontId="208" fillId="50" borderId="0">
      <alignment horizontal="left" vertical="center" wrapText="1"/>
    </xf>
    <xf numFmtId="0" fontId="208" fillId="50" borderId="0">
      <alignment horizontal="left" vertical="center" wrapText="1"/>
    </xf>
    <xf numFmtId="0" fontId="209" fillId="50" borderId="0" applyNumberFormat="0" applyBorder="0" applyProtection="0">
      <alignment horizontal="left" vertical="center" wrapText="1"/>
    </xf>
    <xf numFmtId="0" fontId="208" fillId="50" borderId="0">
      <alignment horizontal="left" vertical="center" wrapText="1"/>
    </xf>
    <xf numFmtId="0" fontId="208" fillId="50" borderId="0">
      <alignment horizontal="left" vertical="center" wrapText="1"/>
    </xf>
    <xf numFmtId="0" fontId="209" fillId="50" borderId="0" applyNumberFormat="0" applyBorder="0" applyProtection="0">
      <alignment horizontal="left" vertical="center" wrapText="1"/>
    </xf>
    <xf numFmtId="0" fontId="208" fillId="50" borderId="0">
      <alignment horizontal="left" vertical="center" wrapText="1"/>
    </xf>
    <xf numFmtId="0" fontId="208" fillId="50" borderId="0">
      <alignment horizontal="left" vertical="center" wrapText="1"/>
    </xf>
    <xf numFmtId="0" fontId="209" fillId="50" borderId="0" applyNumberFormat="0" applyBorder="0" applyProtection="0">
      <alignment horizontal="left" vertical="center" wrapText="1"/>
    </xf>
    <xf numFmtId="0" fontId="208" fillId="50" borderId="64">
      <alignment horizontal="left" vertical="center" wrapText="1"/>
    </xf>
    <xf numFmtId="0" fontId="209" fillId="50" borderId="64" applyNumberFormat="0" applyProtection="0">
      <alignment horizontal="left" vertical="center" wrapText="1"/>
    </xf>
    <xf numFmtId="49" fontId="202" fillId="61" borderId="63">
      <alignment vertical="center"/>
    </xf>
    <xf numFmtId="49" fontId="203" fillId="62" borderId="47">
      <alignment vertical="center"/>
    </xf>
    <xf numFmtId="49" fontId="203" fillId="62" borderId="47">
      <alignment vertical="center"/>
    </xf>
    <xf numFmtId="49" fontId="204" fillId="62" borderId="47" applyProtection="0">
      <alignment vertical="center"/>
    </xf>
    <xf numFmtId="49" fontId="205" fillId="64" borderId="47">
      <alignment vertical="center"/>
    </xf>
    <xf numFmtId="49" fontId="205" fillId="64" borderId="47">
      <alignment vertical="center"/>
    </xf>
    <xf numFmtId="49" fontId="206" fillId="64" borderId="47" applyProtection="0">
      <alignment vertical="center"/>
    </xf>
    <xf numFmtId="49" fontId="205" fillId="64" borderId="47">
      <alignment vertical="center"/>
    </xf>
    <xf numFmtId="49" fontId="205" fillId="64" borderId="47">
      <alignment vertical="center"/>
    </xf>
    <xf numFmtId="49" fontId="206" fillId="64" borderId="47" applyProtection="0">
      <alignment vertical="center"/>
    </xf>
    <xf numFmtId="49" fontId="203" fillId="62" borderId="47">
      <alignment vertical="center"/>
    </xf>
    <xf numFmtId="49" fontId="203" fillId="62" borderId="47">
      <alignment vertical="center"/>
    </xf>
    <xf numFmtId="49" fontId="204" fillId="62" borderId="47" applyProtection="0">
      <alignment vertical="center"/>
    </xf>
    <xf numFmtId="49" fontId="202" fillId="61" borderId="63">
      <alignment vertical="center"/>
    </xf>
    <xf numFmtId="49" fontId="207" fillId="61" borderId="63" applyProtection="0">
      <alignment vertical="center"/>
    </xf>
    <xf numFmtId="0" fontId="208" fillId="61" borderId="64">
      <alignment horizontal="left" vertical="center" wrapText="1"/>
    </xf>
    <xf numFmtId="0" fontId="208" fillId="62" borderId="0">
      <alignment horizontal="left" vertical="center" wrapText="1"/>
    </xf>
    <xf numFmtId="0" fontId="208" fillId="62" borderId="0">
      <alignment horizontal="left" vertical="center" wrapText="1"/>
    </xf>
    <xf numFmtId="0" fontId="209" fillId="62" borderId="0" applyNumberFormat="0" applyBorder="0" applyProtection="0">
      <alignment horizontal="left" vertical="center" wrapText="1"/>
    </xf>
    <xf numFmtId="0" fontId="208" fillId="64" borderId="0">
      <alignment horizontal="left" vertical="center" wrapText="1"/>
    </xf>
    <xf numFmtId="0" fontId="208" fillId="64" borderId="0">
      <alignment horizontal="left" vertical="center" wrapText="1"/>
    </xf>
    <xf numFmtId="0" fontId="209" fillId="64" borderId="0" applyNumberFormat="0" applyBorder="0" applyProtection="0">
      <alignment horizontal="left" vertical="center" wrapText="1"/>
    </xf>
    <xf numFmtId="0" fontId="208" fillId="64" borderId="0">
      <alignment horizontal="left" vertical="center" wrapText="1"/>
    </xf>
    <xf numFmtId="0" fontId="208" fillId="64" borderId="0">
      <alignment horizontal="left" vertical="center" wrapText="1"/>
    </xf>
    <xf numFmtId="0" fontId="209" fillId="64" borderId="0" applyNumberFormat="0" applyBorder="0" applyProtection="0">
      <alignment horizontal="left" vertical="center" wrapText="1"/>
    </xf>
    <xf numFmtId="0" fontId="208" fillId="62" borderId="0">
      <alignment horizontal="left" vertical="center" wrapText="1"/>
    </xf>
    <xf numFmtId="0" fontId="208" fillId="62" borderId="0">
      <alignment horizontal="left" vertical="center" wrapText="1"/>
    </xf>
    <xf numFmtId="0" fontId="209" fillId="62" borderId="0" applyNumberFormat="0" applyBorder="0" applyProtection="0">
      <alignment horizontal="left" vertical="center" wrapText="1"/>
    </xf>
    <xf numFmtId="0" fontId="208" fillId="61" borderId="64">
      <alignment horizontal="left" vertical="center" wrapText="1"/>
    </xf>
    <xf numFmtId="0" fontId="209" fillId="61" borderId="64" applyNumberFormat="0" applyProtection="0">
      <alignment horizontal="left" vertical="center" wrapText="1"/>
    </xf>
    <xf numFmtId="0" fontId="56" fillId="66" borderId="0"/>
    <xf numFmtId="0" fontId="56" fillId="66" borderId="0"/>
    <xf numFmtId="0" fontId="57" fillId="66" borderId="0" applyNumberFormat="0" applyBorder="0" applyProtection="0"/>
    <xf numFmtId="0" fontId="212" fillId="0" borderId="0"/>
    <xf numFmtId="0" fontId="213" fillId="0" borderId="0"/>
    <xf numFmtId="0" fontId="213" fillId="0" borderId="0" applyNumberFormat="0" applyBorder="0" applyProtection="0"/>
    <xf numFmtId="0" fontId="127" fillId="0" borderId="0"/>
    <xf numFmtId="0" fontId="128" fillId="0" borderId="0"/>
    <xf numFmtId="0" fontId="128" fillId="0" borderId="0" applyNumberFormat="0" applyBorder="0" applyProtection="0"/>
    <xf numFmtId="0" fontId="214" fillId="0" borderId="0"/>
    <xf numFmtId="0" fontId="214" fillId="0" borderId="0"/>
    <xf numFmtId="0" fontId="215" fillId="0" borderId="0" applyNumberFormat="0" applyBorder="0" applyProtection="0"/>
    <xf numFmtId="0" fontId="212" fillId="0" borderId="0"/>
    <xf numFmtId="0" fontId="213" fillId="0" borderId="0"/>
    <xf numFmtId="0" fontId="213" fillId="0" borderId="0" applyNumberFormat="0" applyBorder="0" applyProtection="0"/>
    <xf numFmtId="0" fontId="127" fillId="0" borderId="0"/>
    <xf numFmtId="0" fontId="128" fillId="0" borderId="0"/>
    <xf numFmtId="0" fontId="128" fillId="0" borderId="0" applyNumberFormat="0" applyBorder="0" applyProtection="0"/>
    <xf numFmtId="0" fontId="216" fillId="0" borderId="0"/>
    <xf numFmtId="0" fontId="216" fillId="0" borderId="0"/>
    <xf numFmtId="0" fontId="216" fillId="0" borderId="0" applyNumberFormat="0" applyBorder="0" applyProtection="0"/>
    <xf numFmtId="0" fontId="216" fillId="0" borderId="0"/>
    <xf numFmtId="0" fontId="131" fillId="0" borderId="55"/>
    <xf numFmtId="0" fontId="132" fillId="0" borderId="55"/>
    <xf numFmtId="0" fontId="132" fillId="0" borderId="55" applyNumberFormat="0" applyProtection="0"/>
    <xf numFmtId="0" fontId="133" fillId="0" borderId="56"/>
    <xf numFmtId="0" fontId="134" fillId="0" borderId="56"/>
    <xf numFmtId="0" fontId="134" fillId="0" borderId="56" applyNumberFormat="0" applyProtection="0"/>
    <xf numFmtId="0" fontId="115" fillId="0" borderId="57"/>
    <xf numFmtId="0" fontId="116" fillId="0" borderId="57"/>
    <xf numFmtId="0" fontId="116" fillId="0" borderId="57" applyNumberFormat="0" applyProtection="0"/>
    <xf numFmtId="0" fontId="115" fillId="0" borderId="0"/>
    <xf numFmtId="0" fontId="116" fillId="0" borderId="0"/>
    <xf numFmtId="0" fontId="116" fillId="0" borderId="0" applyNumberFormat="0" applyBorder="0" applyProtection="0"/>
    <xf numFmtId="0" fontId="216" fillId="0" borderId="0"/>
    <xf numFmtId="0" fontId="216" fillId="0" borderId="0" applyNumberFormat="0" applyBorder="0" applyProtection="0"/>
    <xf numFmtId="0" fontId="216" fillId="0" borderId="0"/>
    <xf numFmtId="0" fontId="217" fillId="0" borderId="65"/>
    <xf numFmtId="0" fontId="218" fillId="0" borderId="0"/>
    <xf numFmtId="0" fontId="218" fillId="0" borderId="0"/>
    <xf numFmtId="0" fontId="219" fillId="0" borderId="55"/>
    <xf numFmtId="0" fontId="220" fillId="0" borderId="55" applyNumberFormat="0" applyProtection="0"/>
    <xf numFmtId="0" fontId="218" fillId="0" borderId="0" applyNumberFormat="0" applyBorder="0" applyProtection="0"/>
    <xf numFmtId="0" fontId="221" fillId="0" borderId="0"/>
    <xf numFmtId="0" fontId="221" fillId="0" borderId="0"/>
    <xf numFmtId="0" fontId="221" fillId="0" borderId="0" applyNumberFormat="0" applyBorder="0" applyProtection="0"/>
    <xf numFmtId="0" fontId="222" fillId="0" borderId="65"/>
    <xf numFmtId="0" fontId="222" fillId="0" borderId="65" applyNumberFormat="0" applyProtection="0"/>
    <xf numFmtId="0" fontId="223" fillId="0" borderId="56"/>
    <xf numFmtId="0" fontId="224" fillId="0" borderId="0"/>
    <xf numFmtId="0" fontId="224" fillId="0" borderId="0"/>
    <xf numFmtId="0" fontId="225" fillId="0" borderId="56"/>
    <xf numFmtId="0" fontId="226" fillId="0" borderId="56" applyNumberFormat="0" applyProtection="0"/>
    <xf numFmtId="0" fontId="224" fillId="0" borderId="0" applyNumberFormat="0" applyBorder="0" applyProtection="0"/>
    <xf numFmtId="0" fontId="227" fillId="0" borderId="56"/>
    <xf numFmtId="0" fontId="228" fillId="0" borderId="56"/>
    <xf numFmtId="0" fontId="228" fillId="0" borderId="56" applyNumberFormat="0" applyProtection="0"/>
    <xf numFmtId="0" fontId="229" fillId="0" borderId="56"/>
    <xf numFmtId="0" fontId="229" fillId="0" borderId="56" applyNumberFormat="0" applyProtection="0"/>
    <xf numFmtId="0" fontId="230" fillId="0" borderId="66"/>
    <xf numFmtId="0" fontId="231" fillId="0" borderId="66"/>
    <xf numFmtId="0" fontId="232" fillId="0" borderId="66"/>
    <xf numFmtId="0" fontId="233" fillId="0" borderId="67"/>
    <xf numFmtId="0" fontId="234" fillId="0" borderId="67" applyNumberFormat="0" applyProtection="0"/>
    <xf numFmtId="0" fontId="232" fillId="0" borderId="66" applyNumberFormat="0" applyProtection="0"/>
    <xf numFmtId="0" fontId="235" fillId="0" borderId="66"/>
    <xf numFmtId="0" fontId="235" fillId="0" borderId="66" applyNumberFormat="0" applyProtection="0"/>
    <xf numFmtId="0" fontId="230" fillId="0" borderId="0"/>
    <xf numFmtId="0" fontId="231" fillId="0" borderId="0"/>
    <xf numFmtId="0" fontId="232" fillId="0" borderId="0"/>
    <xf numFmtId="0" fontId="233" fillId="0" borderId="0"/>
    <xf numFmtId="0" fontId="234" fillId="0" borderId="0" applyNumberFormat="0" applyBorder="0" applyProtection="0"/>
    <xf numFmtId="0" fontId="232" fillId="0" borderId="0" applyNumberFormat="0" applyBorder="0" applyProtection="0"/>
    <xf numFmtId="0" fontId="235" fillId="0" borderId="0"/>
    <xf numFmtId="0" fontId="235" fillId="0" borderId="0" applyNumberFormat="0" applyBorder="0" applyProtection="0"/>
    <xf numFmtId="0" fontId="216" fillId="0" borderId="0"/>
    <xf numFmtId="0" fontId="218" fillId="0" borderId="0"/>
    <xf numFmtId="0" fontId="218" fillId="0" borderId="0"/>
    <xf numFmtId="0" fontId="218" fillId="0" borderId="0" applyNumberFormat="0" applyBorder="0" applyProtection="0"/>
    <xf numFmtId="0" fontId="216" fillId="0" borderId="0"/>
    <xf numFmtId="0" fontId="216" fillId="0" borderId="0" applyNumberFormat="0" applyBorder="0" applyProtection="0"/>
    <xf numFmtId="0" fontId="236" fillId="61" borderId="0">
      <alignment horizontal="left" vertical="center"/>
      <protection locked="0"/>
    </xf>
    <xf numFmtId="0" fontId="56" fillId="57" borderId="0">
      <alignment horizontal="center"/>
      <protection locked="0"/>
    </xf>
    <xf numFmtId="0" fontId="56" fillId="57" borderId="0">
      <alignment horizontal="center"/>
      <protection locked="0"/>
    </xf>
    <xf numFmtId="0" fontId="57" fillId="57" borderId="0" applyNumberFormat="0" applyBorder="0">
      <alignment horizontal="center"/>
      <protection locked="0"/>
    </xf>
    <xf numFmtId="0" fontId="56" fillId="57" borderId="0">
      <alignment horizontal="center"/>
      <protection locked="0"/>
    </xf>
    <xf numFmtId="0" fontId="56" fillId="57" borderId="0">
      <alignment horizontal="center"/>
      <protection locked="0"/>
    </xf>
    <xf numFmtId="0" fontId="57" fillId="57" borderId="0" applyNumberFormat="0" applyBorder="0">
      <alignment horizontal="center"/>
      <protection locked="0"/>
    </xf>
    <xf numFmtId="0" fontId="56" fillId="57" borderId="0">
      <alignment horizontal="center"/>
      <protection locked="0"/>
    </xf>
    <xf numFmtId="0" fontId="56" fillId="57" borderId="0">
      <alignment horizontal="center"/>
      <protection locked="0"/>
    </xf>
    <xf numFmtId="0" fontId="57" fillId="57" borderId="0" applyNumberFormat="0" applyBorder="0">
      <alignment horizontal="center"/>
      <protection locked="0"/>
    </xf>
    <xf numFmtId="0" fontId="237" fillId="61" borderId="0">
      <alignment horizontal="left" vertical="center"/>
      <protection locked="0"/>
    </xf>
    <xf numFmtId="0" fontId="237" fillId="61" borderId="0" applyNumberFormat="0" applyBorder="0">
      <alignment horizontal="left" vertical="center"/>
      <protection locked="0"/>
    </xf>
    <xf numFmtId="0" fontId="120" fillId="57" borderId="0">
      <alignment horizontal="center"/>
      <protection locked="0"/>
    </xf>
    <xf numFmtId="0" fontId="120" fillId="57" borderId="0">
      <alignment horizontal="center"/>
      <protection locked="0"/>
    </xf>
    <xf numFmtId="0" fontId="120" fillId="57" borderId="0">
      <alignment horizontal="center"/>
      <protection locked="0"/>
    </xf>
    <xf numFmtId="0" fontId="121" fillId="57" borderId="0" applyNumberFormat="0" applyBorder="0">
      <alignment horizontal="center"/>
      <protection locked="0"/>
    </xf>
    <xf numFmtId="0" fontId="120" fillId="57" borderId="0">
      <alignment horizontal="center"/>
      <protection locked="0"/>
    </xf>
    <xf numFmtId="0" fontId="120" fillId="57" borderId="0">
      <alignment horizontal="center"/>
      <protection locked="0"/>
    </xf>
    <xf numFmtId="0" fontId="121" fillId="57" borderId="0" applyNumberFormat="0" applyBorder="0">
      <alignment horizontal="center"/>
      <protection locked="0"/>
    </xf>
    <xf numFmtId="0" fontId="120" fillId="57" borderId="0">
      <alignment horizontal="center"/>
      <protection locked="0"/>
    </xf>
    <xf numFmtId="0" fontId="121" fillId="57" borderId="0" applyNumberFormat="0" applyBorder="0">
      <alignment horizontal="center"/>
      <protection locked="0"/>
    </xf>
    <xf numFmtId="0" fontId="238" fillId="57" borderId="0">
      <alignment horizontal="left"/>
      <protection locked="0"/>
    </xf>
    <xf numFmtId="0" fontId="56" fillId="57" borderId="0">
      <alignment horizontal="left"/>
      <protection locked="0"/>
    </xf>
    <xf numFmtId="0" fontId="56" fillId="57" borderId="0">
      <alignment horizontal="left"/>
      <protection locked="0"/>
    </xf>
    <xf numFmtId="0" fontId="57" fillId="57" borderId="0" applyNumberFormat="0" applyBorder="0">
      <alignment horizontal="left"/>
      <protection locked="0"/>
    </xf>
    <xf numFmtId="0" fontId="56" fillId="57" borderId="0">
      <alignment horizontal="left"/>
      <protection locked="0"/>
    </xf>
    <xf numFmtId="0" fontId="56" fillId="57" borderId="0">
      <alignment horizontal="left"/>
      <protection locked="0"/>
    </xf>
    <xf numFmtId="0" fontId="57" fillId="57" borderId="0" applyNumberFormat="0" applyBorder="0">
      <alignment horizontal="left"/>
      <protection locked="0"/>
    </xf>
    <xf numFmtId="0" fontId="56" fillId="57" borderId="0">
      <alignment horizontal="left"/>
      <protection locked="0"/>
    </xf>
    <xf numFmtId="0" fontId="56" fillId="57" borderId="0">
      <alignment horizontal="left"/>
      <protection locked="0"/>
    </xf>
    <xf numFmtId="0" fontId="57" fillId="57" borderId="0" applyNumberFormat="0" applyBorder="0">
      <alignment horizontal="left"/>
      <protection locked="0"/>
    </xf>
    <xf numFmtId="0" fontId="56" fillId="57" borderId="0">
      <alignment horizontal="left"/>
      <protection locked="0"/>
    </xf>
    <xf numFmtId="0" fontId="56" fillId="57" borderId="0">
      <alignment horizontal="left"/>
      <protection locked="0"/>
    </xf>
    <xf numFmtId="0" fontId="57" fillId="57" borderId="0" applyNumberFormat="0" applyBorder="0">
      <alignment horizontal="left"/>
      <protection locked="0"/>
    </xf>
    <xf numFmtId="0" fontId="239" fillId="57" borderId="0">
      <alignment horizontal="left"/>
      <protection locked="0"/>
    </xf>
    <xf numFmtId="0" fontId="239" fillId="57" borderId="0" applyNumberFormat="0" applyBorder="0">
      <alignment horizontal="left"/>
      <protection locked="0"/>
    </xf>
    <xf numFmtId="0" fontId="56" fillId="57" borderId="0">
      <alignment horizontal="left"/>
      <protection locked="0"/>
    </xf>
    <xf numFmtId="0" fontId="240" fillId="57" borderId="0">
      <alignment horizontal="left"/>
      <protection locked="0"/>
    </xf>
    <xf numFmtId="0" fontId="240" fillId="57" borderId="0">
      <alignment horizontal="left"/>
      <protection locked="0"/>
    </xf>
    <xf numFmtId="0" fontId="240" fillId="57" borderId="0">
      <alignment horizontal="left"/>
      <protection locked="0"/>
    </xf>
    <xf numFmtId="0" fontId="241" fillId="57" borderId="0" applyNumberFormat="0" applyBorder="0">
      <alignment horizontal="left"/>
      <protection locked="0"/>
    </xf>
    <xf numFmtId="0" fontId="240" fillId="57" borderId="0">
      <alignment horizontal="left"/>
      <protection locked="0"/>
    </xf>
    <xf numFmtId="0" fontId="240" fillId="57" borderId="0">
      <alignment horizontal="left"/>
      <protection locked="0"/>
    </xf>
    <xf numFmtId="0" fontId="241" fillId="57" borderId="0" applyNumberFormat="0" applyBorder="0">
      <alignment horizontal="left"/>
      <protection locked="0"/>
    </xf>
    <xf numFmtId="0" fontId="240" fillId="57" borderId="0">
      <alignment horizontal="left"/>
      <protection locked="0"/>
    </xf>
    <xf numFmtId="0" fontId="241" fillId="57" borderId="0" applyNumberFormat="0" applyBorder="0">
      <alignment horizontal="left"/>
      <protection locked="0"/>
    </xf>
    <xf numFmtId="0" fontId="218" fillId="0" borderId="0"/>
    <xf numFmtId="0" fontId="242" fillId="0" borderId="0"/>
    <xf numFmtId="0" fontId="242" fillId="0" borderId="0"/>
    <xf numFmtId="0" fontId="242" fillId="0" borderId="0" applyNumberFormat="0" applyBorder="0" applyProtection="0"/>
    <xf numFmtId="0" fontId="218" fillId="0" borderId="0"/>
    <xf numFmtId="0" fontId="218" fillId="0" borderId="0" applyNumberFormat="0" applyBorder="0" applyProtection="0"/>
    <xf numFmtId="0" fontId="219" fillId="0" borderId="55"/>
    <xf numFmtId="0" fontId="219" fillId="0" borderId="55"/>
    <xf numFmtId="0" fontId="220" fillId="0" borderId="55" applyNumberFormat="0" applyProtection="0"/>
    <xf numFmtId="0" fontId="225" fillId="0" borderId="56"/>
    <xf numFmtId="0" fontId="225" fillId="0" borderId="56"/>
    <xf numFmtId="0" fontId="226" fillId="0" borderId="56" applyNumberFormat="0" applyProtection="0"/>
    <xf numFmtId="0" fontId="233" fillId="0" borderId="67"/>
    <xf numFmtId="0" fontId="233" fillId="0" borderId="67"/>
    <xf numFmtId="0" fontId="234" fillId="0" borderId="67" applyNumberFormat="0" applyProtection="0"/>
    <xf numFmtId="0" fontId="233" fillId="0" borderId="0"/>
    <xf numFmtId="0" fontId="233" fillId="0" borderId="0"/>
    <xf numFmtId="0" fontId="234" fillId="0" borderId="0" applyNumberFormat="0" applyBorder="0" applyProtection="0"/>
    <xf numFmtId="0" fontId="216" fillId="0" borderId="0"/>
    <xf numFmtId="0" fontId="131" fillId="0" borderId="55"/>
    <xf numFmtId="0" fontId="132" fillId="0" borderId="55"/>
    <xf numFmtId="0" fontId="132" fillId="0" borderId="55" applyNumberFormat="0" applyProtection="0"/>
    <xf numFmtId="0" fontId="133" fillId="0" borderId="56"/>
    <xf numFmtId="0" fontId="134" fillId="0" borderId="56"/>
    <xf numFmtId="0" fontId="134" fillId="0" borderId="56" applyNumberFormat="0" applyProtection="0"/>
    <xf numFmtId="0" fontId="115" fillId="0" borderId="57"/>
    <xf numFmtId="0" fontId="116" fillId="0" borderId="57"/>
    <xf numFmtId="0" fontId="116" fillId="0" borderId="57" applyNumberFormat="0" applyProtection="0"/>
    <xf numFmtId="0" fontId="216" fillId="0" borderId="0"/>
    <xf numFmtId="0" fontId="216" fillId="0" borderId="0" applyNumberFormat="0" applyBorder="0" applyProtection="0"/>
    <xf numFmtId="0" fontId="117" fillId="57" borderId="0">
      <protection locked="0"/>
    </xf>
    <xf numFmtId="0" fontId="117" fillId="57" borderId="0">
      <protection locked="0"/>
    </xf>
    <xf numFmtId="0" fontId="179" fillId="57" borderId="0" applyNumberFormat="0" applyBorder="0">
      <protection locked="0"/>
    </xf>
    <xf numFmtId="0" fontId="56" fillId="0" borderId="30"/>
    <xf numFmtId="0" fontId="56" fillId="0" borderId="30"/>
    <xf numFmtId="0" fontId="57" fillId="0" borderId="68" applyNumberFormat="0" applyProtection="0"/>
    <xf numFmtId="0" fontId="243" fillId="0" borderId="69"/>
    <xf numFmtId="0" fontId="22" fillId="0" borderId="69"/>
    <xf numFmtId="0" fontId="22" fillId="0" borderId="70" applyNumberFormat="0" applyProtection="0"/>
    <xf numFmtId="0" fontId="73" fillId="63" borderId="0"/>
    <xf numFmtId="0" fontId="74" fillId="63" borderId="0"/>
    <xf numFmtId="0" fontId="74" fillId="63" borderId="0" applyNumberFormat="0" applyBorder="0" applyProtection="0"/>
    <xf numFmtId="0" fontId="79" fillId="50" borderId="0"/>
    <xf numFmtId="0" fontId="80" fillId="50" borderId="0"/>
    <xf numFmtId="0" fontId="80" fillId="50" borderId="0" applyNumberFormat="0" applyBorder="0" applyProtection="0"/>
    <xf numFmtId="0" fontId="244" fillId="84" borderId="26"/>
    <xf numFmtId="0" fontId="244" fillId="84" borderId="26"/>
    <xf numFmtId="0" fontId="245" fillId="84" borderId="32" applyNumberFormat="0" applyProtection="0"/>
    <xf numFmtId="0" fontId="246" fillId="78" borderId="26"/>
    <xf numFmtId="0" fontId="246" fillId="78" borderId="26"/>
    <xf numFmtId="0" fontId="247" fillId="78" borderId="26"/>
    <xf numFmtId="0" fontId="247" fillId="78" borderId="32" applyNumberFormat="0" applyProtection="0"/>
    <xf numFmtId="0" fontId="247" fillId="78" borderId="26"/>
    <xf numFmtId="0" fontId="247" fillId="78" borderId="32" applyNumberFormat="0" applyProtection="0"/>
    <xf numFmtId="2" fontId="56" fillId="0" borderId="0"/>
    <xf numFmtId="2" fontId="56" fillId="0" borderId="0"/>
    <xf numFmtId="2" fontId="56" fillId="0" borderId="0"/>
    <xf numFmtId="2" fontId="57" fillId="0" borderId="0" applyBorder="0" applyProtection="0"/>
    <xf numFmtId="2" fontId="56" fillId="0" borderId="0"/>
    <xf numFmtId="2" fontId="57" fillId="0" borderId="0" applyBorder="0" applyProtection="0"/>
    <xf numFmtId="194" fontId="56" fillId="0" borderId="0"/>
    <xf numFmtId="195" fontId="56" fillId="0" borderId="0"/>
    <xf numFmtId="0" fontId="212" fillId="0" borderId="0"/>
    <xf numFmtId="0" fontId="213" fillId="0" borderId="0"/>
    <xf numFmtId="0" fontId="213" fillId="0" borderId="0" applyNumberFormat="0" applyBorder="0" applyProtection="0"/>
    <xf numFmtId="0" fontId="248" fillId="0" borderId="0"/>
    <xf numFmtId="168" fontId="5" fillId="0" borderId="0" applyFont="0" applyFill="0" applyBorder="0" applyAlignment="0" applyProtection="0"/>
    <xf numFmtId="0" fontId="32" fillId="0" borderId="0">
      <alignment vertical="top"/>
    </xf>
    <xf numFmtId="43" fontId="5" fillId="0" borderId="0" applyFont="0" applyFill="0" applyBorder="0" applyAlignment="0" applyProtection="0"/>
    <xf numFmtId="0" fontId="249" fillId="0" borderId="0"/>
    <xf numFmtId="168" fontId="5" fillId="0" borderId="0" applyFont="0" applyFill="0" applyBorder="0" applyAlignment="0" applyProtection="0"/>
    <xf numFmtId="0" fontId="250" fillId="0" borderId="0" applyNumberFormat="0" applyFill="0" applyBorder="0" applyProtection="0">
      <alignment horizontal="center"/>
    </xf>
    <xf numFmtId="207" fontId="32" fillId="0" borderId="0" applyFill="0" applyBorder="0" applyAlignment="0" applyProtection="0"/>
    <xf numFmtId="0" fontId="251" fillId="0" borderId="0" applyNumberFormat="0" applyFill="0" applyBorder="0" applyAlignment="0" applyProtection="0"/>
    <xf numFmtId="208" fontId="251" fillId="0" borderId="0" applyFill="0" applyBorder="0" applyAlignment="0" applyProtection="0"/>
    <xf numFmtId="0" fontId="250" fillId="0" borderId="0" applyNumberFormat="0" applyFill="0" applyBorder="0" applyProtection="0">
      <alignment horizontal="center" textRotation="90"/>
    </xf>
    <xf numFmtId="0" fontId="32" fillId="0" borderId="0"/>
    <xf numFmtId="207" fontId="32" fillId="0" borderId="0" applyFill="0" applyBorder="0" applyAlignment="0" applyProtection="0"/>
    <xf numFmtId="0" fontId="32" fillId="0" borderId="0"/>
    <xf numFmtId="207" fontId="32" fillId="0" borderId="0" applyFill="0" applyBorder="0" applyAlignment="0" applyProtection="0"/>
    <xf numFmtId="0" fontId="32" fillId="0" borderId="0"/>
    <xf numFmtId="207" fontId="32" fillId="0" borderId="0" applyFill="0" applyBorder="0" applyAlignment="0" applyProtection="0"/>
    <xf numFmtId="0" fontId="37" fillId="16" borderId="0" applyNumberFormat="0" applyBorder="0" applyAlignment="0" applyProtection="0"/>
    <xf numFmtId="43" fontId="5" fillId="0" borderId="0" applyFont="0" applyFill="0" applyBorder="0" applyAlignment="0" applyProtection="0"/>
    <xf numFmtId="0" fontId="32" fillId="0" borderId="0"/>
    <xf numFmtId="43" fontId="5" fillId="0" borderId="0" applyFont="0" applyFill="0" applyBorder="0" applyAlignment="0" applyProtection="0"/>
    <xf numFmtId="0" fontId="47" fillId="0" borderId="0"/>
    <xf numFmtId="168" fontId="5" fillId="0" borderId="0" applyFont="0" applyFill="0" applyBorder="0" applyAlignment="0" applyProtection="0"/>
    <xf numFmtId="43" fontId="5"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cellStyleXfs>
  <cellXfs count="1189">
    <xf numFmtId="0" fontId="0" fillId="0" borderId="0" xfId="0"/>
    <xf numFmtId="0" fontId="1" fillId="2" borderId="0" xfId="0" applyFont="1" applyFill="1"/>
    <xf numFmtId="0" fontId="0" fillId="3" borderId="0" xfId="0" applyFill="1"/>
    <xf numFmtId="0" fontId="3" fillId="2" borderId="0" xfId="0" applyFont="1" applyFill="1"/>
    <xf numFmtId="0" fontId="4" fillId="0" borderId="0" xfId="0" applyFont="1"/>
    <xf numFmtId="0" fontId="6" fillId="0" borderId="0" xfId="0" applyFont="1"/>
    <xf numFmtId="0" fontId="0" fillId="0" borderId="9" xfId="0" applyBorder="1"/>
    <xf numFmtId="0" fontId="0" fillId="0" borderId="13" xfId="0" applyBorder="1"/>
    <xf numFmtId="0" fontId="0" fillId="0" borderId="14" xfId="0" applyBorder="1"/>
    <xf numFmtId="0" fontId="6" fillId="0" borderId="0" xfId="0" applyFont="1" applyAlignment="1">
      <alignment horizontal="center" vertical="center"/>
    </xf>
    <xf numFmtId="0" fontId="0" fillId="4" borderId="0" xfId="0" applyFill="1"/>
    <xf numFmtId="0" fontId="0" fillId="4" borderId="0" xfId="0" applyFill="1" applyAlignment="1">
      <alignment horizontal="left" vertical="center" wrapText="1"/>
    </xf>
    <xf numFmtId="0" fontId="0" fillId="4" borderId="0" xfId="0" applyFill="1" applyAlignment="1">
      <alignment horizontal="left" vertical="center"/>
    </xf>
    <xf numFmtId="0" fontId="0" fillId="7" borderId="0" xfId="0" applyFill="1"/>
    <xf numFmtId="0" fontId="3" fillId="5" borderId="0" xfId="0" applyFont="1" applyFill="1"/>
    <xf numFmtId="0" fontId="1" fillId="5" borderId="0" xfId="0" applyFont="1" applyFill="1"/>
    <xf numFmtId="0" fontId="0" fillId="5" borderId="0" xfId="0" applyFill="1"/>
    <xf numFmtId="0" fontId="0" fillId="4" borderId="2" xfId="0" applyFill="1" applyBorder="1"/>
    <xf numFmtId="0" fontId="0" fillId="4" borderId="4" xfId="0" applyFill="1" applyBorder="1"/>
    <xf numFmtId="0" fontId="0" fillId="4" borderId="3" xfId="0" applyFill="1" applyBorder="1"/>
    <xf numFmtId="0" fontId="0" fillId="4" borderId="0" xfId="0" applyFill="1" applyAlignment="1">
      <alignment vertical="center"/>
    </xf>
    <xf numFmtId="0" fontId="4" fillId="4" borderId="0" xfId="0" applyFont="1" applyFill="1" applyAlignment="1">
      <alignment vertical="center"/>
    </xf>
    <xf numFmtId="0" fontId="0" fillId="4" borderId="9" xfId="0" applyFill="1" applyBorder="1"/>
    <xf numFmtId="0" fontId="3" fillId="8" borderId="0" xfId="0" applyFont="1" applyFill="1"/>
    <xf numFmtId="0" fontId="1" fillId="8" borderId="0" xfId="0" applyFont="1" applyFill="1"/>
    <xf numFmtId="0" fontId="0" fillId="8" borderId="0" xfId="0" applyFill="1"/>
    <xf numFmtId="0" fontId="0" fillId="9" borderId="0" xfId="0" applyFill="1"/>
    <xf numFmtId="0" fontId="6" fillId="3" borderId="0" xfId="0" applyFont="1" applyFill="1"/>
    <xf numFmtId="0" fontId="6" fillId="4" borderId="0" xfId="0" applyFont="1" applyFill="1"/>
    <xf numFmtId="0" fontId="0" fillId="2" borderId="0" xfId="0" applyFill="1"/>
    <xf numFmtId="0" fontId="10" fillId="4" borderId="0" xfId="0" applyFont="1" applyFill="1"/>
    <xf numFmtId="0" fontId="12" fillId="4" borderId="0" xfId="0" applyFont="1" applyFill="1"/>
    <xf numFmtId="0" fontId="2" fillId="4" borderId="0" xfId="0" applyFont="1" applyFill="1"/>
    <xf numFmtId="0" fontId="0" fillId="7" borderId="2" xfId="0" applyFill="1" applyBorder="1" applyAlignment="1">
      <alignment horizontal="center" vertical="center"/>
    </xf>
    <xf numFmtId="0" fontId="0" fillId="7" borderId="8" xfId="0" applyFill="1" applyBorder="1" applyAlignment="1">
      <alignment horizontal="center" vertical="center"/>
    </xf>
    <xf numFmtId="0" fontId="0" fillId="7" borderId="12" xfId="0" applyFill="1" applyBorder="1" applyAlignment="1">
      <alignment horizontal="center" vertical="center"/>
    </xf>
    <xf numFmtId="0" fontId="0" fillId="7" borderId="6" xfId="0" applyFill="1" applyBorder="1"/>
    <xf numFmtId="0" fontId="0" fillId="7" borderId="11" xfId="0" applyFill="1" applyBorder="1"/>
    <xf numFmtId="0" fontId="0" fillId="4" borderId="8" xfId="0" applyFill="1" applyBorder="1" applyAlignment="1">
      <alignment horizontal="center" vertical="center"/>
    </xf>
    <xf numFmtId="0" fontId="6" fillId="9" borderId="0" xfId="0" applyFont="1" applyFill="1"/>
    <xf numFmtId="0" fontId="0" fillId="7" borderId="1" xfId="0" applyFill="1" applyBorder="1"/>
    <xf numFmtId="0" fontId="0" fillId="7" borderId="1" xfId="0" applyFill="1" applyBorder="1" applyAlignment="1">
      <alignment horizontal="center"/>
    </xf>
    <xf numFmtId="0" fontId="0" fillId="7" borderId="9" xfId="0" applyFill="1" applyBorder="1" applyAlignment="1">
      <alignment horizontal="left" vertical="center" indent="1"/>
    </xf>
    <xf numFmtId="0" fontId="6" fillId="4" borderId="5" xfId="0" applyFont="1" applyFill="1" applyBorder="1"/>
    <xf numFmtId="0" fontId="0" fillId="7" borderId="5" xfId="0" applyFill="1" applyBorder="1"/>
    <xf numFmtId="0" fontId="0" fillId="4" borderId="14" xfId="0" applyFill="1" applyBorder="1"/>
    <xf numFmtId="0" fontId="6" fillId="7" borderId="7" xfId="0" applyFont="1" applyFill="1" applyBorder="1" applyAlignment="1">
      <alignment horizontal="left" vertical="center"/>
    </xf>
    <xf numFmtId="0" fontId="0" fillId="0" borderId="10" xfId="0" applyBorder="1"/>
    <xf numFmtId="0" fontId="0" fillId="0" borderId="15" xfId="0" applyBorder="1"/>
    <xf numFmtId="0" fontId="6" fillId="11" borderId="7" xfId="0" applyFont="1" applyFill="1" applyBorder="1"/>
    <xf numFmtId="0" fontId="6" fillId="11" borderId="8" xfId="0" applyFont="1" applyFill="1" applyBorder="1"/>
    <xf numFmtId="0" fontId="0" fillId="11" borderId="8" xfId="0" applyFill="1" applyBorder="1"/>
    <xf numFmtId="0" fontId="0" fillId="11" borderId="12" xfId="0" applyFill="1" applyBorder="1"/>
    <xf numFmtId="0" fontId="0" fillId="10" borderId="3" xfId="0" applyFill="1" applyBorder="1"/>
    <xf numFmtId="0" fontId="2" fillId="7" borderId="0" xfId="0" applyFont="1" applyFill="1" applyAlignment="1">
      <alignment vertical="center"/>
    </xf>
    <xf numFmtId="0" fontId="14" fillId="2" borderId="0" xfId="0" applyFont="1" applyFill="1" applyAlignment="1">
      <alignment horizontal="center"/>
    </xf>
    <xf numFmtId="0" fontId="14" fillId="5" borderId="0" xfId="0" applyFont="1" applyFill="1" applyAlignment="1">
      <alignment horizontal="center"/>
    </xf>
    <xf numFmtId="0" fontId="14" fillId="8" borderId="0" xfId="0" applyFont="1" applyFill="1" applyAlignment="1">
      <alignment horizontal="center"/>
    </xf>
    <xf numFmtId="0" fontId="0" fillId="4" borderId="11" xfId="0" applyFill="1" applyBorder="1"/>
    <xf numFmtId="0" fontId="0" fillId="4" borderId="0" xfId="0" applyFill="1" applyAlignment="1">
      <alignment horizontal="center"/>
    </xf>
    <xf numFmtId="0" fontId="0" fillId="10" borderId="1" xfId="0" applyFill="1" applyBorder="1"/>
    <xf numFmtId="0" fontId="0" fillId="4" borderId="0" xfId="0" applyFill="1" applyAlignment="1">
      <alignment horizontal="left" indent="1"/>
    </xf>
    <xf numFmtId="0" fontId="1" fillId="4" borderId="0" xfId="0" applyFont="1" applyFill="1"/>
    <xf numFmtId="0" fontId="0" fillId="4" borderId="8" xfId="0" applyFill="1" applyBorder="1"/>
    <xf numFmtId="0" fontId="3" fillId="5" borderId="0" xfId="0" applyFont="1" applyFill="1" applyAlignment="1">
      <alignment vertical="center"/>
    </xf>
    <xf numFmtId="0" fontId="1" fillId="5" borderId="0" xfId="0" applyFont="1" applyFill="1" applyAlignment="1">
      <alignment vertical="center"/>
    </xf>
    <xf numFmtId="0" fontId="0" fillId="5" borderId="0" xfId="0" applyFill="1" applyAlignment="1">
      <alignment vertical="center"/>
    </xf>
    <xf numFmtId="0" fontId="6" fillId="6" borderId="0" xfId="0" applyFont="1" applyFill="1" applyAlignment="1">
      <alignment vertical="center"/>
    </xf>
    <xf numFmtId="0" fontId="0" fillId="6" borderId="0" xfId="0" applyFill="1" applyAlignment="1">
      <alignment vertical="center"/>
    </xf>
    <xf numFmtId="0" fontId="0" fillId="7" borderId="0" xfId="0" applyFill="1" applyAlignment="1">
      <alignment vertical="center"/>
    </xf>
    <xf numFmtId="0" fontId="6" fillId="7" borderId="0" xfId="0" applyFont="1" applyFill="1" applyAlignment="1">
      <alignment vertical="center"/>
    </xf>
    <xf numFmtId="0" fontId="6" fillId="7" borderId="5" xfId="0" applyFont="1" applyFill="1" applyBorder="1"/>
    <xf numFmtId="0" fontId="0" fillId="7" borderId="7" xfId="0" applyFill="1" applyBorder="1" applyAlignment="1">
      <alignment horizontal="left" vertical="center" indent="1"/>
    </xf>
    <xf numFmtId="0" fontId="0" fillId="7" borderId="2" xfId="0" applyFill="1" applyBorder="1" applyAlignment="1">
      <alignment horizontal="left" vertical="center" indent="1"/>
    </xf>
    <xf numFmtId="0" fontId="0" fillId="7" borderId="3" xfId="0" applyFill="1" applyBorder="1" applyAlignment="1">
      <alignment horizontal="left" vertical="center" indent="1"/>
    </xf>
    <xf numFmtId="0" fontId="0" fillId="4" borderId="6" xfId="0" applyFill="1" applyBorder="1"/>
    <xf numFmtId="0" fontId="0" fillId="0" borderId="8" xfId="0" applyBorder="1"/>
    <xf numFmtId="0" fontId="3" fillId="8" borderId="0" xfId="0" applyFont="1" applyFill="1" applyAlignment="1">
      <alignment vertical="center"/>
    </xf>
    <xf numFmtId="0" fontId="1" fillId="8" borderId="0" xfId="0" applyFont="1" applyFill="1" applyAlignment="1">
      <alignment vertical="center"/>
    </xf>
    <xf numFmtId="0" fontId="0" fillId="8" borderId="0" xfId="0" applyFill="1" applyAlignment="1">
      <alignment vertical="center"/>
    </xf>
    <xf numFmtId="0" fontId="0" fillId="10" borderId="1" xfId="0" applyFill="1" applyBorder="1" applyAlignment="1">
      <alignment horizontal="center"/>
    </xf>
    <xf numFmtId="0" fontId="2" fillId="10" borderId="7" xfId="0" applyFont="1" applyFill="1" applyBorder="1" applyAlignment="1">
      <alignment vertical="center"/>
    </xf>
    <xf numFmtId="0" fontId="2" fillId="10" borderId="8" xfId="0" applyFont="1" applyFill="1" applyBorder="1" applyAlignment="1">
      <alignment vertical="center"/>
    </xf>
    <xf numFmtId="0" fontId="2" fillId="10" borderId="12" xfId="0" applyFont="1" applyFill="1" applyBorder="1" applyAlignment="1">
      <alignment vertical="center"/>
    </xf>
    <xf numFmtId="0" fontId="2" fillId="10" borderId="9" xfId="0" applyFont="1" applyFill="1" applyBorder="1" applyAlignment="1">
      <alignment vertical="center"/>
    </xf>
    <xf numFmtId="0" fontId="2" fillId="10" borderId="10" xfId="0" applyFont="1" applyFill="1" applyBorder="1" applyAlignment="1">
      <alignment vertical="center"/>
    </xf>
    <xf numFmtId="0" fontId="2" fillId="10" borderId="0" xfId="0" applyFont="1" applyFill="1" applyAlignment="1">
      <alignment vertical="center"/>
    </xf>
    <xf numFmtId="0" fontId="2" fillId="10" borderId="13" xfId="0" applyFont="1" applyFill="1" applyBorder="1" applyAlignment="1">
      <alignment vertical="center"/>
    </xf>
    <xf numFmtId="0" fontId="2" fillId="10" borderId="14" xfId="0" applyFont="1" applyFill="1" applyBorder="1" applyAlignment="1">
      <alignment vertical="center"/>
    </xf>
    <xf numFmtId="0" fontId="2" fillId="10" borderId="15" xfId="0" applyFont="1" applyFill="1" applyBorder="1" applyAlignment="1">
      <alignment vertical="center"/>
    </xf>
    <xf numFmtId="0" fontId="2" fillId="7" borderId="0" xfId="0" quotePrefix="1" applyFont="1" applyFill="1" applyAlignment="1">
      <alignment vertical="top"/>
    </xf>
    <xf numFmtId="0" fontId="12" fillId="4" borderId="0" xfId="0" applyFont="1" applyFill="1" applyAlignment="1">
      <alignment horizontal="left" indent="1"/>
    </xf>
    <xf numFmtId="0" fontId="0" fillId="0" borderId="12" xfId="0" applyBorder="1"/>
    <xf numFmtId="0" fontId="6" fillId="7" borderId="5" xfId="0" applyFont="1" applyFill="1" applyBorder="1" applyAlignment="1">
      <alignment horizontal="left" vertical="center"/>
    </xf>
    <xf numFmtId="0" fontId="0" fillId="10" borderId="11" xfId="0" applyFill="1" applyBorder="1" applyAlignment="1">
      <alignment horizontal="center"/>
    </xf>
    <xf numFmtId="0" fontId="0" fillId="10" borderId="12" xfId="0" applyFill="1" applyBorder="1" applyAlignment="1">
      <alignment horizontal="center"/>
    </xf>
    <xf numFmtId="0" fontId="2" fillId="7" borderId="1" xfId="0" applyFont="1" applyFill="1" applyBorder="1" applyAlignment="1">
      <alignment horizontal="right"/>
    </xf>
    <xf numFmtId="0" fontId="0" fillId="12" borderId="0" xfId="0" applyFill="1"/>
    <xf numFmtId="0" fontId="0" fillId="10" borderId="5" xfId="0" applyFill="1" applyBorder="1" applyAlignment="1">
      <alignment horizontal="center"/>
    </xf>
    <xf numFmtId="0" fontId="0" fillId="10" borderId="9" xfId="0" applyFill="1" applyBorder="1" applyAlignment="1">
      <alignment horizontal="center"/>
    </xf>
    <xf numFmtId="0" fontId="0" fillId="0" borderId="6" xfId="0" applyBorder="1"/>
    <xf numFmtId="0" fontId="0" fillId="4" borderId="9" xfId="0" applyFill="1" applyBorder="1" applyAlignment="1">
      <alignment horizontal="left" indent="1"/>
    </xf>
    <xf numFmtId="0" fontId="0" fillId="4" borderId="13" xfId="0" applyFill="1" applyBorder="1" applyAlignment="1">
      <alignment horizontal="left" indent="1"/>
    </xf>
    <xf numFmtId="0" fontId="0" fillId="8" borderId="0" xfId="0" applyFill="1" applyAlignment="1">
      <alignment horizontal="center"/>
    </xf>
    <xf numFmtId="0" fontId="2" fillId="7" borderId="0" xfId="0" quotePrefix="1" applyFont="1" applyFill="1" applyAlignment="1">
      <alignment vertical="top" wrapText="1"/>
    </xf>
    <xf numFmtId="0" fontId="2" fillId="10" borderId="1" xfId="0" applyFont="1" applyFill="1" applyBorder="1" applyAlignment="1">
      <alignment horizontal="left"/>
    </xf>
    <xf numFmtId="0" fontId="0" fillId="7" borderId="0" xfId="0" quotePrefix="1" applyFill="1" applyAlignment="1">
      <alignment vertical="top"/>
    </xf>
    <xf numFmtId="0" fontId="2" fillId="4" borderId="0" xfId="0" quotePrefix="1" applyFont="1" applyFill="1" applyAlignment="1">
      <alignment vertical="top" wrapText="1"/>
    </xf>
    <xf numFmtId="0" fontId="0" fillId="7" borderId="1" xfId="0" applyFill="1" applyBorder="1" applyAlignment="1">
      <alignment horizontal="left" wrapText="1"/>
    </xf>
    <xf numFmtId="0" fontId="6" fillId="4" borderId="4" xfId="0" applyFont="1" applyFill="1" applyBorder="1"/>
    <xf numFmtId="0" fontId="12" fillId="4" borderId="4" xfId="0" quotePrefix="1" applyFont="1" applyFill="1" applyBorder="1" applyAlignment="1">
      <alignment vertical="center"/>
    </xf>
    <xf numFmtId="0" fontId="0" fillId="7" borderId="7" xfId="0" applyFill="1" applyBorder="1" applyAlignment="1">
      <alignment horizontal="center" vertical="center"/>
    </xf>
    <xf numFmtId="0" fontId="253" fillId="4" borderId="0" xfId="0" applyFont="1" applyFill="1"/>
    <xf numFmtId="0" fontId="252" fillId="4" borderId="72" xfId="0" applyFont="1" applyFill="1" applyBorder="1"/>
    <xf numFmtId="0" fontId="253" fillId="4" borderId="73" xfId="0" applyFont="1" applyFill="1" applyBorder="1"/>
    <xf numFmtId="0" fontId="253" fillId="4" borderId="74" xfId="0" applyFont="1" applyFill="1" applyBorder="1"/>
    <xf numFmtId="0" fontId="253" fillId="4" borderId="75" xfId="0" applyFont="1" applyFill="1" applyBorder="1"/>
    <xf numFmtId="0" fontId="253" fillId="4" borderId="76" xfId="0" applyFont="1" applyFill="1" applyBorder="1"/>
    <xf numFmtId="0" fontId="253" fillId="4" borderId="77" xfId="0" applyFont="1" applyFill="1" applyBorder="1"/>
    <xf numFmtId="0" fontId="0" fillId="4" borderId="78" xfId="0" applyFill="1" applyBorder="1"/>
    <xf numFmtId="0" fontId="0" fillId="4" borderId="79" xfId="0" applyFill="1" applyBorder="1"/>
    <xf numFmtId="0" fontId="10" fillId="4" borderId="77" xfId="0" applyFont="1" applyFill="1" applyBorder="1"/>
    <xf numFmtId="0" fontId="253" fillId="4" borderId="78" xfId="0" applyFont="1" applyFill="1" applyBorder="1"/>
    <xf numFmtId="0" fontId="28" fillId="0" borderId="0" xfId="0" applyFont="1"/>
    <xf numFmtId="0" fontId="253" fillId="4" borderId="71" xfId="0" applyFont="1" applyFill="1" applyBorder="1"/>
    <xf numFmtId="9" fontId="253" fillId="4" borderId="71" xfId="0" applyNumberFormat="1" applyFont="1" applyFill="1" applyBorder="1"/>
    <xf numFmtId="0" fontId="16" fillId="0" borderId="5" xfId="0" applyFont="1" applyBorder="1"/>
    <xf numFmtId="0" fontId="0" fillId="0" borderId="11" xfId="0" applyBorder="1"/>
    <xf numFmtId="0" fontId="0" fillId="10" borderId="0" xfId="0" applyFill="1" applyAlignment="1">
      <alignment horizontal="center"/>
    </xf>
    <xf numFmtId="0" fontId="0" fillId="7" borderId="4" xfId="0" applyFill="1" applyBorder="1" applyAlignment="1">
      <alignment horizontal="left" vertical="center" indent="1"/>
    </xf>
    <xf numFmtId="0" fontId="6" fillId="7" borderId="2" xfId="0" applyFont="1" applyFill="1" applyBorder="1" applyAlignment="1">
      <alignment horizontal="left" vertical="center"/>
    </xf>
    <xf numFmtId="0" fontId="2" fillId="10" borderId="7" xfId="0" applyFont="1" applyFill="1" applyBorder="1" applyAlignment="1">
      <alignment horizontal="left"/>
    </xf>
    <xf numFmtId="0" fontId="0" fillId="10" borderId="8" xfId="0" applyFill="1" applyBorder="1" applyAlignment="1">
      <alignment horizontal="center"/>
    </xf>
    <xf numFmtId="0" fontId="2" fillId="10" borderId="9" xfId="0" applyFont="1" applyFill="1" applyBorder="1" applyAlignment="1">
      <alignment horizontal="left"/>
    </xf>
    <xf numFmtId="0" fontId="0" fillId="10" borderId="10" xfId="0" applyFill="1" applyBorder="1" applyAlignment="1">
      <alignment horizontal="center"/>
    </xf>
    <xf numFmtId="0" fontId="2" fillId="10" borderId="13" xfId="0" applyFont="1" applyFill="1" applyBorder="1" applyAlignment="1">
      <alignment horizontal="left"/>
    </xf>
    <xf numFmtId="0" fontId="0" fillId="10" borderId="14" xfId="0" applyFill="1" applyBorder="1" applyAlignment="1">
      <alignment horizontal="center"/>
    </xf>
    <xf numFmtId="0" fontId="0" fillId="10" borderId="15" xfId="0" applyFill="1" applyBorder="1" applyAlignment="1">
      <alignment horizontal="center"/>
    </xf>
    <xf numFmtId="0" fontId="0" fillId="7" borderId="9" xfId="0" applyFill="1" applyBorder="1" applyAlignment="1">
      <alignment horizontal="center" vertical="center"/>
    </xf>
    <xf numFmtId="0" fontId="0" fillId="10" borderId="7" xfId="0" applyFill="1" applyBorder="1" applyAlignment="1">
      <alignment horizontal="center"/>
    </xf>
    <xf numFmtId="0" fontId="0" fillId="10" borderId="13" xfId="0" applyFill="1" applyBorder="1" applyAlignment="1">
      <alignment horizontal="center"/>
    </xf>
    <xf numFmtId="0" fontId="0" fillId="10" borderId="2" xfId="0" applyFill="1" applyBorder="1" applyAlignment="1">
      <alignment horizontal="center"/>
    </xf>
    <xf numFmtId="0" fontId="0" fillId="10" borderId="4" xfId="0" applyFill="1" applyBorder="1" applyAlignment="1">
      <alignment horizontal="center"/>
    </xf>
    <xf numFmtId="0" fontId="0" fillId="10" borderId="3" xfId="0" applyFill="1" applyBorder="1" applyAlignment="1">
      <alignment horizontal="center"/>
    </xf>
    <xf numFmtId="0" fontId="25" fillId="7" borderId="4" xfId="0" applyFont="1" applyFill="1" applyBorder="1" applyAlignment="1">
      <alignment horizontal="left" vertical="center" indent="2"/>
    </xf>
    <xf numFmtId="0" fontId="25" fillId="7" borderId="3" xfId="0" applyFont="1" applyFill="1" applyBorder="1" applyAlignment="1">
      <alignment horizontal="left" vertical="center" indent="2"/>
    </xf>
    <xf numFmtId="0" fontId="25" fillId="7" borderId="9" xfId="0" applyFont="1" applyFill="1" applyBorder="1" applyAlignment="1">
      <alignment horizontal="left" vertical="center" indent="2"/>
    </xf>
    <xf numFmtId="0" fontId="25" fillId="7" borderId="13" xfId="0" applyFont="1" applyFill="1" applyBorder="1" applyAlignment="1">
      <alignment horizontal="left" vertical="center" indent="2"/>
    </xf>
    <xf numFmtId="0" fontId="2" fillId="7" borderId="7" xfId="0" applyFont="1" applyFill="1" applyBorder="1" applyAlignment="1">
      <alignment horizontal="right" vertical="center"/>
    </xf>
    <xf numFmtId="0" fontId="257" fillId="4" borderId="71" xfId="0" applyFont="1" applyFill="1" applyBorder="1" applyAlignment="1">
      <alignment horizontal="left" indent="1"/>
    </xf>
    <xf numFmtId="0" fontId="254" fillId="4" borderId="0" xfId="0" applyFont="1" applyFill="1"/>
    <xf numFmtId="9" fontId="257" fillId="4" borderId="71" xfId="0" applyNumberFormat="1" applyFont="1" applyFill="1" applyBorder="1"/>
    <xf numFmtId="0" fontId="253" fillId="13" borderId="71" xfId="0" applyFont="1" applyFill="1" applyBorder="1" applyAlignment="1">
      <alignment vertical="top"/>
    </xf>
    <xf numFmtId="0" fontId="253" fillId="13" borderId="71" xfId="0" applyFont="1" applyFill="1" applyBorder="1" applyAlignment="1">
      <alignment wrapText="1"/>
    </xf>
    <xf numFmtId="0" fontId="253" fillId="13" borderId="71" xfId="0" applyFont="1" applyFill="1" applyBorder="1" applyAlignment="1">
      <alignment vertical="top" wrapText="1"/>
    </xf>
    <xf numFmtId="0" fontId="0" fillId="4" borderId="27" xfId="0" applyFill="1" applyBorder="1"/>
    <xf numFmtId="0" fontId="1" fillId="4" borderId="0" xfId="0" applyFont="1" applyFill="1" applyAlignment="1">
      <alignment vertical="center"/>
    </xf>
    <xf numFmtId="0" fontId="6" fillId="106" borderId="0" xfId="0" applyFont="1" applyFill="1"/>
    <xf numFmtId="0" fontId="1" fillId="106" borderId="0" xfId="0" applyFont="1" applyFill="1" applyAlignment="1">
      <alignment vertical="center"/>
    </xf>
    <xf numFmtId="0" fontId="26" fillId="107" borderId="4" xfId="0" applyFont="1" applyFill="1" applyBorder="1" applyAlignment="1">
      <alignment horizontal="left" vertical="center" indent="1"/>
    </xf>
    <xf numFmtId="0" fontId="26" fillId="107" borderId="3" xfId="0" applyFont="1" applyFill="1" applyBorder="1" applyAlignment="1">
      <alignment horizontal="left" vertical="center" indent="1"/>
    </xf>
    <xf numFmtId="0" fontId="258" fillId="7" borderId="2" xfId="0" applyFont="1" applyFill="1" applyBorder="1" applyAlignment="1">
      <alignment vertical="center" wrapText="1"/>
    </xf>
    <xf numFmtId="0" fontId="6" fillId="12" borderId="0" xfId="0" applyFont="1" applyFill="1"/>
    <xf numFmtId="0" fontId="30" fillId="0" borderId="7" xfId="0" applyFont="1" applyBorder="1" applyAlignment="1">
      <alignment horizontal="left" vertical="center"/>
    </xf>
    <xf numFmtId="0" fontId="30" fillId="0" borderId="12"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30" fillId="0" borderId="13" xfId="0" applyFont="1" applyBorder="1" applyAlignment="1">
      <alignment horizontal="left" vertical="center"/>
    </xf>
    <xf numFmtId="0" fontId="30" fillId="0" borderId="15" xfId="0" applyFont="1" applyBorder="1" applyAlignment="1">
      <alignment horizontal="left" vertical="center"/>
    </xf>
    <xf numFmtId="0" fontId="29" fillId="0" borderId="1" xfId="0" applyFont="1" applyBorder="1" applyAlignment="1">
      <alignment horizontal="center" vertical="center"/>
    </xf>
    <xf numFmtId="0" fontId="253" fillId="13" borderId="71" xfId="0" applyFont="1" applyFill="1" applyBorder="1"/>
    <xf numFmtId="0" fontId="6" fillId="7" borderId="13" xfId="0" applyFont="1" applyFill="1" applyBorder="1" applyAlignment="1">
      <alignment horizontal="left" vertical="center"/>
    </xf>
    <xf numFmtId="0" fontId="12" fillId="4" borderId="0" xfId="0" quotePrefix="1" applyFont="1" applyFill="1" applyAlignment="1">
      <alignment horizontal="left" vertical="center" indent="1"/>
    </xf>
    <xf numFmtId="0" fontId="252" fillId="4" borderId="75" xfId="0" applyFont="1" applyFill="1" applyBorder="1"/>
    <xf numFmtId="165" fontId="253" fillId="4" borderId="71" xfId="0" applyNumberFormat="1" applyFont="1" applyFill="1" applyBorder="1"/>
    <xf numFmtId="0" fontId="2" fillId="10" borderId="5" xfId="0" applyFont="1" applyFill="1" applyBorder="1" applyAlignment="1">
      <alignment horizontal="left"/>
    </xf>
    <xf numFmtId="0" fontId="0" fillId="10" borderId="6" xfId="0" applyFill="1" applyBorder="1" applyAlignment="1">
      <alignment horizontal="center"/>
    </xf>
    <xf numFmtId="0" fontId="27"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255" fillId="105" borderId="1" xfId="0" applyFont="1" applyFill="1" applyBorder="1" applyAlignment="1">
      <alignment horizontal="center" vertical="center"/>
    </xf>
    <xf numFmtId="0" fontId="255" fillId="103" borderId="1" xfId="0" applyFont="1" applyFill="1" applyBorder="1" applyAlignment="1">
      <alignment horizontal="left" vertical="center"/>
    </xf>
    <xf numFmtId="0" fontId="6" fillId="108" borderId="0" xfId="0" applyFont="1" applyFill="1"/>
    <xf numFmtId="0" fontId="0" fillId="108" borderId="0" xfId="0" applyFill="1"/>
    <xf numFmtId="0" fontId="2" fillId="11" borderId="0" xfId="0" applyFont="1" applyFill="1"/>
    <xf numFmtId="0" fontId="0" fillId="11" borderId="0" xfId="0" applyFill="1"/>
    <xf numFmtId="0" fontId="252" fillId="11" borderId="72" xfId="0" applyFont="1" applyFill="1" applyBorder="1"/>
    <xf numFmtId="0" fontId="253" fillId="11" borderId="73" xfId="0" applyFont="1" applyFill="1" applyBorder="1"/>
    <xf numFmtId="0" fontId="253" fillId="11" borderId="74" xfId="0" applyFont="1" applyFill="1" applyBorder="1"/>
    <xf numFmtId="0" fontId="253" fillId="11" borderId="75" xfId="0" applyFont="1" applyFill="1" applyBorder="1"/>
    <xf numFmtId="0" fontId="253" fillId="11" borderId="0" xfId="0" applyFont="1" applyFill="1"/>
    <xf numFmtId="0" fontId="253" fillId="11" borderId="76" xfId="0" applyFont="1" applyFill="1" applyBorder="1"/>
    <xf numFmtId="0" fontId="253" fillId="11" borderId="71" xfId="0" applyFont="1" applyFill="1" applyBorder="1" applyAlignment="1">
      <alignment horizontal="center" vertical="center"/>
    </xf>
    <xf numFmtId="0" fontId="253" fillId="11" borderId="71" xfId="0" applyFont="1" applyFill="1" applyBorder="1" applyAlignment="1">
      <alignment horizontal="left" wrapText="1"/>
    </xf>
    <xf numFmtId="0" fontId="254" fillId="11" borderId="71" xfId="0" applyFont="1" applyFill="1" applyBorder="1" applyAlignment="1">
      <alignment horizontal="left"/>
    </xf>
    <xf numFmtId="0" fontId="0" fillId="11" borderId="76" xfId="0" applyFill="1" applyBorder="1"/>
    <xf numFmtId="0" fontId="253" fillId="11" borderId="77" xfId="0" applyFont="1" applyFill="1" applyBorder="1"/>
    <xf numFmtId="0" fontId="0" fillId="11" borderId="78" xfId="0" applyFill="1" applyBorder="1"/>
    <xf numFmtId="0" fontId="0" fillId="11" borderId="79" xfId="0" applyFill="1" applyBorder="1"/>
    <xf numFmtId="0" fontId="2" fillId="109" borderId="0" xfId="0" applyFont="1" applyFill="1"/>
    <xf numFmtId="0" fontId="0" fillId="109" borderId="0" xfId="0" applyFill="1"/>
    <xf numFmtId="0" fontId="252" fillId="109" borderId="72" xfId="0" applyFont="1" applyFill="1" applyBorder="1"/>
    <xf numFmtId="0" fontId="253" fillId="109" borderId="73" xfId="0" applyFont="1" applyFill="1" applyBorder="1"/>
    <xf numFmtId="0" fontId="253" fillId="109" borderId="74" xfId="0" applyFont="1" applyFill="1" applyBorder="1"/>
    <xf numFmtId="0" fontId="253" fillId="109" borderId="75" xfId="0" applyFont="1" applyFill="1" applyBorder="1"/>
    <xf numFmtId="0" fontId="253" fillId="109" borderId="0" xfId="0" applyFont="1" applyFill="1"/>
    <xf numFmtId="0" fontId="253" fillId="109" borderId="76" xfId="0" applyFont="1" applyFill="1" applyBorder="1"/>
    <xf numFmtId="0" fontId="253" fillId="109" borderId="71" xfId="0" applyFont="1" applyFill="1" applyBorder="1" applyAlignment="1">
      <alignment horizontal="center" vertical="center"/>
    </xf>
    <xf numFmtId="0" fontId="253" fillId="109" borderId="71" xfId="0" applyFont="1" applyFill="1" applyBorder="1" applyAlignment="1">
      <alignment horizontal="left" wrapText="1"/>
    </xf>
    <xf numFmtId="0" fontId="254" fillId="109" borderId="71" xfId="0" applyFont="1" applyFill="1" applyBorder="1" applyAlignment="1">
      <alignment horizontal="left"/>
    </xf>
    <xf numFmtId="0" fontId="0" fillId="109" borderId="76" xfId="0" applyFill="1" applyBorder="1"/>
    <xf numFmtId="0" fontId="253" fillId="109" borderId="77" xfId="0" applyFont="1" applyFill="1" applyBorder="1"/>
    <xf numFmtId="0" fontId="0" fillId="109" borderId="78" xfId="0" applyFill="1" applyBorder="1"/>
    <xf numFmtId="0" fontId="0" fillId="109" borderId="79" xfId="0" applyFill="1" applyBorder="1"/>
    <xf numFmtId="0" fontId="0" fillId="109" borderId="0" xfId="0" applyFill="1" applyAlignment="1">
      <alignment vertical="center"/>
    </xf>
    <xf numFmtId="0" fontId="2" fillId="109" borderId="0" xfId="0" quotePrefix="1" applyFont="1" applyFill="1" applyAlignment="1">
      <alignment vertical="top" wrapText="1"/>
    </xf>
    <xf numFmtId="0" fontId="252" fillId="109" borderId="75" xfId="0" applyFont="1" applyFill="1" applyBorder="1"/>
    <xf numFmtId="0" fontId="253" fillId="109" borderId="71" xfId="0" applyFont="1" applyFill="1" applyBorder="1" applyAlignment="1">
      <alignment wrapText="1"/>
    </xf>
    <xf numFmtId="0" fontId="253" fillId="109" borderId="71" xfId="0" applyFont="1" applyFill="1" applyBorder="1"/>
    <xf numFmtId="9" fontId="253" fillId="109" borderId="71" xfId="0" applyNumberFormat="1" applyFont="1" applyFill="1" applyBorder="1"/>
    <xf numFmtId="0" fontId="253" fillId="109" borderId="78" xfId="0" applyFont="1" applyFill="1" applyBorder="1"/>
    <xf numFmtId="0" fontId="253" fillId="109" borderId="79" xfId="0" applyFont="1" applyFill="1" applyBorder="1"/>
    <xf numFmtId="9" fontId="253" fillId="4" borderId="78" xfId="0" applyNumberFormat="1" applyFont="1" applyFill="1" applyBorder="1"/>
    <xf numFmtId="0" fontId="257" fillId="4" borderId="0" xfId="0" applyFont="1" applyFill="1" applyAlignment="1">
      <alignment horizontal="left" indent="1"/>
    </xf>
    <xf numFmtId="9" fontId="253" fillId="4" borderId="0" xfId="0" applyNumberFormat="1" applyFont="1" applyFill="1"/>
    <xf numFmtId="0" fontId="257" fillId="4" borderId="71" xfId="0" applyFont="1" applyFill="1" applyBorder="1" applyAlignment="1">
      <alignment horizontal="left" indent="2"/>
    </xf>
    <xf numFmtId="0" fontId="253" fillId="4" borderId="0" xfId="0" applyFont="1" applyFill="1" applyAlignment="1">
      <alignment horizontal="left"/>
    </xf>
    <xf numFmtId="0" fontId="252" fillId="4" borderId="0" xfId="0" applyFont="1" applyFill="1"/>
    <xf numFmtId="0" fontId="2" fillId="10" borderId="4" xfId="0" applyFont="1" applyFill="1" applyBorder="1" applyAlignment="1">
      <alignment horizontal="left"/>
    </xf>
    <xf numFmtId="0" fontId="258" fillId="7" borderId="2" xfId="0" applyFont="1" applyFill="1" applyBorder="1" applyAlignment="1">
      <alignment vertical="center"/>
    </xf>
    <xf numFmtId="0" fontId="2" fillId="7" borderId="2" xfId="0" applyFont="1" applyFill="1" applyBorder="1" applyAlignment="1">
      <alignment horizontal="right"/>
    </xf>
    <xf numFmtId="0" fontId="6" fillId="7" borderId="4" xfId="0" applyFont="1" applyFill="1" applyBorder="1" applyAlignment="1">
      <alignment horizontal="left" vertical="center"/>
    </xf>
    <xf numFmtId="0" fontId="6" fillId="7" borderId="3" xfId="0" applyFont="1" applyFill="1" applyBorder="1" applyAlignment="1">
      <alignment horizontal="left" vertical="center"/>
    </xf>
    <xf numFmtId="0" fontId="253" fillId="4" borderId="9" xfId="0" applyFont="1" applyFill="1" applyBorder="1"/>
    <xf numFmtId="0" fontId="253" fillId="4" borderId="12" xfId="0" applyFont="1" applyFill="1" applyBorder="1"/>
    <xf numFmtId="0" fontId="252" fillId="4" borderId="83" xfId="0" applyFont="1" applyFill="1" applyBorder="1"/>
    <xf numFmtId="0" fontId="252" fillId="4" borderId="86" xfId="0" applyFont="1" applyFill="1" applyBorder="1"/>
    <xf numFmtId="0" fontId="252" fillId="4" borderId="7" xfId="0" applyFont="1" applyFill="1" applyBorder="1"/>
    <xf numFmtId="0" fontId="252" fillId="4" borderId="88" xfId="0" applyFont="1" applyFill="1" applyBorder="1"/>
    <xf numFmtId="0" fontId="253" fillId="4" borderId="89" xfId="0" applyFont="1" applyFill="1" applyBorder="1"/>
    <xf numFmtId="0" fontId="253" fillId="4" borderId="88" xfId="0" applyFont="1" applyFill="1" applyBorder="1"/>
    <xf numFmtId="0" fontId="253" fillId="4" borderId="5" xfId="0" applyFont="1" applyFill="1" applyBorder="1" applyAlignment="1">
      <alignment vertical="top"/>
    </xf>
    <xf numFmtId="0" fontId="9" fillId="4" borderId="75" xfId="2" applyFill="1" applyBorder="1"/>
    <xf numFmtId="166" fontId="253" fillId="4" borderId="71" xfId="3" applyNumberFormat="1" applyFont="1" applyFill="1" applyBorder="1"/>
    <xf numFmtId="0" fontId="253" fillId="13" borderId="71" xfId="0" applyFont="1" applyFill="1" applyBorder="1" applyAlignment="1">
      <alignment horizontal="center" wrapText="1"/>
    </xf>
    <xf numFmtId="0" fontId="253" fillId="13" borderId="71" xfId="0" applyFont="1" applyFill="1" applyBorder="1" applyAlignment="1">
      <alignment horizontal="center"/>
    </xf>
    <xf numFmtId="209" fontId="253" fillId="4" borderId="71" xfId="0" applyNumberFormat="1" applyFont="1" applyFill="1" applyBorder="1"/>
    <xf numFmtId="210" fontId="253" fillId="4" borderId="71" xfId="0" applyNumberFormat="1" applyFont="1" applyFill="1" applyBorder="1"/>
    <xf numFmtId="210" fontId="253" fillId="109" borderId="71" xfId="0" applyNumberFormat="1" applyFont="1" applyFill="1" applyBorder="1"/>
    <xf numFmtId="209" fontId="257" fillId="4" borderId="71" xfId="0" applyNumberFormat="1" applyFont="1" applyFill="1" applyBorder="1"/>
    <xf numFmtId="167" fontId="253" fillId="4" borderId="10" xfId="3" applyNumberFormat="1" applyFont="1" applyFill="1" applyBorder="1"/>
    <xf numFmtId="167" fontId="253" fillId="4" borderId="83" xfId="3" applyNumberFormat="1" applyFont="1" applyFill="1" applyBorder="1"/>
    <xf numFmtId="167" fontId="253" fillId="4" borderId="86" xfId="3" applyNumberFormat="1" applyFont="1" applyFill="1" applyBorder="1"/>
    <xf numFmtId="166" fontId="252" fillId="4" borderId="71" xfId="3" applyNumberFormat="1" applyFont="1" applyFill="1" applyBorder="1"/>
    <xf numFmtId="166" fontId="253" fillId="4" borderId="71" xfId="3" applyNumberFormat="1" applyFont="1" applyFill="1" applyBorder="1" applyAlignment="1">
      <alignment horizontal="left" indent="1"/>
    </xf>
    <xf numFmtId="166" fontId="253" fillId="4" borderId="71" xfId="3" applyNumberFormat="1" applyFont="1" applyFill="1" applyBorder="1" applyAlignment="1">
      <alignment horizontal="center"/>
    </xf>
    <xf numFmtId="209" fontId="253" fillId="4" borderId="71" xfId="0" applyNumberFormat="1" applyFont="1" applyFill="1" applyBorder="1" applyAlignment="1">
      <alignment horizontal="center"/>
    </xf>
    <xf numFmtId="9" fontId="253" fillId="4" borderId="71" xfId="1" applyFont="1" applyFill="1" applyBorder="1" applyAlignment="1">
      <alignment horizontal="center"/>
    </xf>
    <xf numFmtId="210" fontId="253" fillId="4" borderId="71" xfId="0" applyNumberFormat="1" applyFont="1" applyFill="1" applyBorder="1" applyAlignment="1">
      <alignment horizontal="center"/>
    </xf>
    <xf numFmtId="166" fontId="253" fillId="4" borderId="71" xfId="3" quotePrefix="1" applyNumberFormat="1" applyFont="1" applyFill="1" applyBorder="1" applyAlignment="1">
      <alignment horizontal="center"/>
    </xf>
    <xf numFmtId="0" fontId="253" fillId="4" borderId="71" xfId="3" applyNumberFormat="1" applyFont="1" applyFill="1" applyBorder="1" applyAlignment="1">
      <alignment horizontal="left"/>
    </xf>
    <xf numFmtId="166" fontId="252" fillId="4" borderId="71" xfId="3" applyNumberFormat="1" applyFont="1" applyFill="1" applyBorder="1" applyAlignment="1">
      <alignment wrapText="1"/>
    </xf>
    <xf numFmtId="166" fontId="253" fillId="4" borderId="0" xfId="3" applyNumberFormat="1" applyFont="1" applyFill="1" applyBorder="1" applyAlignment="1">
      <alignment horizontal="left" indent="1"/>
    </xf>
    <xf numFmtId="166" fontId="253" fillId="4" borderId="0" xfId="3" applyNumberFormat="1" applyFont="1" applyFill="1" applyBorder="1" applyAlignment="1">
      <alignment horizontal="center"/>
    </xf>
    <xf numFmtId="166" fontId="253" fillId="4" borderId="0" xfId="3" quotePrefix="1" applyNumberFormat="1" applyFont="1" applyFill="1" applyBorder="1" applyAlignment="1">
      <alignment horizontal="center"/>
    </xf>
    <xf numFmtId="166" fontId="254" fillId="4" borderId="0" xfId="3" applyNumberFormat="1" applyFont="1" applyFill="1" applyBorder="1" applyAlignment="1">
      <alignment horizontal="left"/>
    </xf>
    <xf numFmtId="0" fontId="6" fillId="7" borderId="1" xfId="0" applyFont="1" applyFill="1" applyBorder="1" applyAlignment="1">
      <alignment horizontal="left" vertical="center"/>
    </xf>
    <xf numFmtId="0" fontId="6" fillId="10" borderId="5" xfId="0" applyFont="1" applyFill="1" applyBorder="1" applyAlignment="1">
      <alignment horizontal="center"/>
    </xf>
    <xf numFmtId="0" fontId="6" fillId="10" borderId="1" xfId="0" applyFont="1" applyFill="1" applyBorder="1" applyAlignment="1">
      <alignment horizontal="center"/>
    </xf>
    <xf numFmtId="0" fontId="9" fillId="4" borderId="0" xfId="2" applyFill="1"/>
    <xf numFmtId="0" fontId="26" fillId="0" borderId="0" xfId="0" applyFont="1" applyAlignment="1">
      <alignment horizontal="justify" vertical="center"/>
    </xf>
    <xf numFmtId="0" fontId="9" fillId="109" borderId="0" xfId="2" applyFill="1"/>
    <xf numFmtId="0" fontId="9" fillId="4" borderId="77" xfId="2" applyFill="1" applyBorder="1"/>
    <xf numFmtId="0" fontId="2" fillId="10" borderId="2" xfId="0" applyFont="1" applyFill="1" applyBorder="1" applyAlignment="1">
      <alignment horizontal="left"/>
    </xf>
    <xf numFmtId="0" fontId="2" fillId="10" borderId="3" xfId="0" applyFont="1" applyFill="1" applyBorder="1" applyAlignment="1">
      <alignment horizontal="left"/>
    </xf>
    <xf numFmtId="0" fontId="0" fillId="7" borderId="4" xfId="0" applyFill="1" applyBorder="1" applyAlignment="1">
      <alignment horizontal="left" indent="1"/>
    </xf>
    <xf numFmtId="0" fontId="6" fillId="7" borderId="4" xfId="0" applyFont="1" applyFill="1" applyBorder="1"/>
    <xf numFmtId="166" fontId="253" fillId="4" borderId="71" xfId="3" applyNumberFormat="1" applyFont="1" applyFill="1" applyBorder="1" applyAlignment="1">
      <alignment horizontal="left"/>
    </xf>
    <xf numFmtId="166" fontId="253" fillId="4" borderId="71" xfId="3" applyNumberFormat="1" applyFont="1" applyFill="1" applyBorder="1" applyAlignment="1"/>
    <xf numFmtId="0" fontId="253" fillId="4" borderId="71" xfId="0" applyFont="1" applyFill="1" applyBorder="1" applyAlignment="1">
      <alignment horizontal="left" indent="1"/>
    </xf>
    <xf numFmtId="0" fontId="252" fillId="4" borderId="71" xfId="0" applyFont="1" applyFill="1" applyBorder="1"/>
    <xf numFmtId="166" fontId="252" fillId="4" borderId="71" xfId="3" applyNumberFormat="1" applyFont="1" applyFill="1" applyBorder="1" applyAlignment="1"/>
    <xf numFmtId="9" fontId="253" fillId="4" borderId="0" xfId="1" applyFont="1" applyFill="1" applyBorder="1" applyAlignment="1">
      <alignment horizontal="center"/>
    </xf>
    <xf numFmtId="0" fontId="0" fillId="7" borderId="3" xfId="0" applyFill="1" applyBorder="1" applyAlignment="1">
      <alignment horizontal="left" indent="1"/>
    </xf>
    <xf numFmtId="0" fontId="2" fillId="7" borderId="5" xfId="0" applyFont="1" applyFill="1" applyBorder="1" applyAlignment="1">
      <alignment horizontal="right" vertical="center"/>
    </xf>
    <xf numFmtId="0" fontId="6" fillId="8" borderId="0" xfId="0" applyFont="1" applyFill="1" applyAlignment="1">
      <alignment vertical="center"/>
    </xf>
    <xf numFmtId="0" fontId="12" fillId="4" borderId="0" xfId="0" quotePrefix="1" applyFont="1" applyFill="1" applyAlignment="1">
      <alignment horizontal="left" vertical="center" indent="2"/>
    </xf>
    <xf numFmtId="0" fontId="6" fillId="7" borderId="1" xfId="0" applyFont="1" applyFill="1" applyBorder="1" applyAlignment="1">
      <alignment horizontal="left"/>
    </xf>
    <xf numFmtId="0" fontId="0" fillId="7" borderId="4" xfId="0" applyFill="1" applyBorder="1" applyAlignment="1">
      <alignment horizontal="left"/>
    </xf>
    <xf numFmtId="0" fontId="9" fillId="109" borderId="77" xfId="2" applyFill="1" applyBorder="1"/>
    <xf numFmtId="9" fontId="253" fillId="4" borderId="71" xfId="1" applyFont="1" applyFill="1" applyBorder="1"/>
    <xf numFmtId="165" fontId="253" fillId="4" borderId="71" xfId="1" applyNumberFormat="1" applyFont="1" applyFill="1" applyBorder="1"/>
    <xf numFmtId="9" fontId="253" fillId="4" borderId="0" xfId="1" applyFont="1" applyFill="1" applyBorder="1"/>
    <xf numFmtId="0" fontId="6" fillId="4" borderId="0" xfId="0" applyFont="1" applyFill="1" applyAlignment="1">
      <alignment wrapText="1"/>
    </xf>
    <xf numFmtId="0" fontId="9" fillId="4" borderId="0" xfId="2" applyFill="1" applyBorder="1"/>
    <xf numFmtId="0" fontId="253" fillId="0" borderId="75" xfId="0" applyFont="1" applyBorder="1"/>
    <xf numFmtId="0" fontId="6" fillId="7" borderId="1" xfId="0" applyFont="1" applyFill="1" applyBorder="1" applyAlignment="1">
      <alignment horizontal="left" wrapText="1"/>
    </xf>
    <xf numFmtId="0" fontId="25" fillId="10" borderId="1" xfId="0" applyFont="1" applyFill="1" applyBorder="1" applyAlignment="1">
      <alignment horizontal="left"/>
    </xf>
    <xf numFmtId="0" fontId="25" fillId="7" borderId="1" xfId="0" applyFont="1" applyFill="1" applyBorder="1" applyAlignment="1">
      <alignment horizontal="left" wrapText="1" indent="1"/>
    </xf>
    <xf numFmtId="0" fontId="2" fillId="10" borderId="1" xfId="0" applyFont="1" applyFill="1" applyBorder="1" applyAlignment="1">
      <alignment horizontal="left" vertical="top"/>
    </xf>
    <xf numFmtId="0" fontId="252" fillId="4" borderId="71" xfId="0" applyFont="1" applyFill="1" applyBorder="1" applyAlignment="1">
      <alignment vertical="top"/>
    </xf>
    <xf numFmtId="9" fontId="252" fillId="4" borderId="71" xfId="0" applyNumberFormat="1" applyFont="1" applyFill="1" applyBorder="1" applyAlignment="1">
      <alignment horizontal="center" wrapText="1"/>
    </xf>
    <xf numFmtId="0" fontId="0" fillId="7" borderId="0" xfId="0" applyFill="1" applyAlignment="1">
      <alignment horizontal="left" vertical="center" wrapText="1"/>
    </xf>
    <xf numFmtId="0" fontId="6" fillId="7" borderId="0" xfId="0" applyFont="1" applyFill="1"/>
    <xf numFmtId="0" fontId="261" fillId="2" borderId="2" xfId="0" applyFont="1" applyFill="1" applyBorder="1" applyAlignment="1">
      <alignment horizontal="center" vertical="center" wrapText="1"/>
    </xf>
    <xf numFmtId="0" fontId="27" fillId="110" borderId="8" xfId="0" applyFont="1" applyFill="1" applyBorder="1" applyAlignment="1">
      <alignment vertical="top"/>
    </xf>
    <xf numFmtId="0" fontId="27" fillId="4" borderId="0" xfId="0" applyFont="1" applyFill="1" applyAlignment="1">
      <alignment vertical="center"/>
    </xf>
    <xf numFmtId="0" fontId="27" fillId="110" borderId="8" xfId="0" applyFont="1" applyFill="1" applyBorder="1" applyAlignment="1">
      <alignment vertical="top" wrapText="1"/>
    </xf>
    <xf numFmtId="0" fontId="27" fillId="110" borderId="12" xfId="0" applyFont="1" applyFill="1" applyBorder="1" applyAlignment="1">
      <alignment vertical="top"/>
    </xf>
    <xf numFmtId="0" fontId="0" fillId="4" borderId="10" xfId="0" applyFill="1" applyBorder="1" applyAlignment="1">
      <alignment horizontal="left" vertical="center"/>
    </xf>
    <xf numFmtId="0" fontId="261" fillId="2" borderId="7" xfId="0" applyFont="1" applyFill="1" applyBorder="1" applyAlignment="1">
      <alignment horizontal="center" vertical="center" wrapText="1"/>
    </xf>
    <xf numFmtId="0" fontId="27" fillId="110" borderId="7" xfId="0" applyFont="1" applyFill="1" applyBorder="1" applyAlignment="1">
      <alignment vertical="top"/>
    </xf>
    <xf numFmtId="0" fontId="27" fillId="4" borderId="9" xfId="0" applyFont="1" applyFill="1" applyBorder="1" applyAlignment="1">
      <alignment vertical="center"/>
    </xf>
    <xf numFmtId="0" fontId="0" fillId="4" borderId="10" xfId="0" applyFill="1" applyBorder="1"/>
    <xf numFmtId="0" fontId="27" fillId="110" borderId="7" xfId="0" applyFont="1" applyFill="1" applyBorder="1" applyAlignment="1">
      <alignment vertical="top" wrapText="1"/>
    </xf>
    <xf numFmtId="0" fontId="27" fillId="4" borderId="4" xfId="0" applyFont="1" applyFill="1" applyBorder="1" applyAlignment="1">
      <alignment vertical="center"/>
    </xf>
    <xf numFmtId="0" fontId="27" fillId="110" borderId="2" xfId="0" applyFont="1" applyFill="1" applyBorder="1" applyAlignment="1">
      <alignment vertical="top"/>
    </xf>
    <xf numFmtId="0" fontId="262" fillId="110" borderId="4" xfId="0" applyFont="1" applyFill="1" applyBorder="1" applyAlignment="1">
      <alignment horizontal="left" vertical="center" indent="1"/>
    </xf>
    <xf numFmtId="0" fontId="262" fillId="110" borderId="9" xfId="0" applyFont="1" applyFill="1" applyBorder="1" applyAlignment="1">
      <alignment horizontal="left" vertical="center" indent="1"/>
    </xf>
    <xf numFmtId="0" fontId="262" fillId="110" borderId="0" xfId="0" applyFont="1" applyFill="1" applyAlignment="1">
      <alignment horizontal="left" vertical="center" indent="1"/>
    </xf>
    <xf numFmtId="0" fontId="262" fillId="110" borderId="10" xfId="0" applyFont="1" applyFill="1" applyBorder="1" applyAlignment="1">
      <alignment horizontal="left" vertical="center" indent="1"/>
    </xf>
    <xf numFmtId="0" fontId="263" fillId="110" borderId="4" xfId="0" applyFont="1" applyFill="1" applyBorder="1" applyAlignment="1">
      <alignment horizontal="left" vertical="center" indent="1"/>
    </xf>
    <xf numFmtId="0" fontId="263" fillId="110" borderId="9" xfId="0" applyFont="1" applyFill="1" applyBorder="1" applyAlignment="1">
      <alignment horizontal="left" vertical="center" indent="1"/>
    </xf>
    <xf numFmtId="0" fontId="263" fillId="110" borderId="0" xfId="0" applyFont="1" applyFill="1" applyAlignment="1">
      <alignment horizontal="left" vertical="center" indent="1"/>
    </xf>
    <xf numFmtId="0" fontId="263" fillId="110" borderId="10" xfId="0" applyFont="1" applyFill="1" applyBorder="1" applyAlignment="1">
      <alignment horizontal="left" vertical="center" indent="1"/>
    </xf>
    <xf numFmtId="0" fontId="264" fillId="110" borderId="3" xfId="0" applyFont="1" applyFill="1" applyBorder="1" applyAlignment="1">
      <alignment horizontal="left" vertical="center" indent="1"/>
    </xf>
    <xf numFmtId="0" fontId="264" fillId="110" borderId="13" xfId="0" applyFont="1" applyFill="1" applyBorder="1" applyAlignment="1">
      <alignment horizontal="left" vertical="center" indent="1"/>
    </xf>
    <xf numFmtId="0" fontId="264" fillId="110" borderId="14" xfId="0" applyFont="1" applyFill="1" applyBorder="1" applyAlignment="1">
      <alignment horizontal="left" vertical="center" indent="1"/>
    </xf>
    <xf numFmtId="0" fontId="264" fillId="110" borderId="15" xfId="0" applyFont="1" applyFill="1" applyBorder="1" applyAlignment="1">
      <alignment horizontal="left" vertical="center" indent="1"/>
    </xf>
    <xf numFmtId="0" fontId="262" fillId="4" borderId="4" xfId="0" applyFont="1" applyFill="1" applyBorder="1" applyAlignment="1">
      <alignment horizontal="left" vertical="center" indent="1"/>
    </xf>
    <xf numFmtId="0" fontId="262" fillId="4" borderId="9" xfId="0" applyFont="1" applyFill="1" applyBorder="1" applyAlignment="1">
      <alignment horizontal="left" vertical="center" indent="1"/>
    </xf>
    <xf numFmtId="0" fontId="24" fillId="4" borderId="0" xfId="0" applyFont="1" applyFill="1" applyAlignment="1">
      <alignment horizontal="left" indent="1"/>
    </xf>
    <xf numFmtId="0" fontId="24" fillId="4" borderId="10" xfId="0" applyFont="1" applyFill="1" applyBorder="1" applyAlignment="1">
      <alignment horizontal="left" indent="1"/>
    </xf>
    <xf numFmtId="0" fontId="24" fillId="4" borderId="10" xfId="0" applyFont="1" applyFill="1" applyBorder="1" applyAlignment="1">
      <alignment horizontal="left" vertical="center" indent="1"/>
    </xf>
    <xf numFmtId="0" fontId="262" fillId="4" borderId="0" xfId="0" applyFont="1" applyFill="1" applyAlignment="1">
      <alignment horizontal="left" vertical="center" indent="1"/>
    </xf>
    <xf numFmtId="0" fontId="24" fillId="4" borderId="0" xfId="0" applyFont="1" applyFill="1" applyAlignment="1">
      <alignment horizontal="left" vertical="center" indent="1"/>
    </xf>
    <xf numFmtId="0" fontId="263" fillId="4" borderId="4" xfId="0" applyFont="1" applyFill="1" applyBorder="1" applyAlignment="1">
      <alignment horizontal="left" vertical="center" indent="1"/>
    </xf>
    <xf numFmtId="0" fontId="263" fillId="4" borderId="9" xfId="0" applyFont="1" applyFill="1" applyBorder="1" applyAlignment="1">
      <alignment horizontal="left" vertical="center" indent="1"/>
    </xf>
    <xf numFmtId="0" fontId="263" fillId="4" borderId="0" xfId="0" applyFont="1" applyFill="1" applyAlignment="1">
      <alignment horizontal="left" vertical="center" indent="1"/>
    </xf>
    <xf numFmtId="0" fontId="264" fillId="4" borderId="4" xfId="0" applyFont="1" applyFill="1" applyBorder="1" applyAlignment="1">
      <alignment horizontal="left" vertical="center" indent="1"/>
    </xf>
    <xf numFmtId="0" fontId="264" fillId="4" borderId="9" xfId="0" applyFont="1" applyFill="1" applyBorder="1" applyAlignment="1">
      <alignment horizontal="left" vertical="center" indent="1"/>
    </xf>
    <xf numFmtId="0" fontId="264" fillId="4" borderId="0" xfId="0" applyFont="1" applyFill="1" applyAlignment="1">
      <alignment horizontal="left" vertical="center" indent="1"/>
    </xf>
    <xf numFmtId="0" fontId="264" fillId="4" borderId="3" xfId="0" applyFont="1" applyFill="1" applyBorder="1" applyAlignment="1">
      <alignment horizontal="left" vertical="center" indent="1"/>
    </xf>
    <xf numFmtId="0" fontId="264" fillId="4" borderId="13" xfId="0" applyFont="1" applyFill="1" applyBorder="1" applyAlignment="1">
      <alignment horizontal="left" vertical="center" indent="1"/>
    </xf>
    <xf numFmtId="0" fontId="24" fillId="4" borderId="14" xfId="0" applyFont="1" applyFill="1" applyBorder="1" applyAlignment="1">
      <alignment horizontal="left" indent="1"/>
    </xf>
    <xf numFmtId="0" fontId="24" fillId="4" borderId="15" xfId="0" applyFont="1" applyFill="1" applyBorder="1" applyAlignment="1">
      <alignment horizontal="left" indent="1"/>
    </xf>
    <xf numFmtId="0" fontId="24" fillId="4" borderId="15" xfId="0" applyFont="1" applyFill="1" applyBorder="1" applyAlignment="1">
      <alignment horizontal="left" vertical="center" indent="1"/>
    </xf>
    <xf numFmtId="0" fontId="264" fillId="4" borderId="14" xfId="0" applyFont="1" applyFill="1" applyBorder="1" applyAlignment="1">
      <alignment horizontal="left" vertical="center" indent="1"/>
    </xf>
    <xf numFmtId="0" fontId="24" fillId="4" borderId="14" xfId="0" applyFont="1" applyFill="1" applyBorder="1" applyAlignment="1">
      <alignment horizontal="left" vertical="center" indent="1"/>
    </xf>
    <xf numFmtId="0" fontId="262" fillId="110" borderId="0" xfId="0" applyFont="1" applyFill="1" applyAlignment="1">
      <alignment horizontal="left" vertical="center"/>
    </xf>
    <xf numFmtId="0" fontId="262" fillId="110" borderId="10" xfId="0" applyFont="1" applyFill="1" applyBorder="1" applyAlignment="1">
      <alignment horizontal="left" vertical="center"/>
    </xf>
    <xf numFmtId="0" fontId="263" fillId="110" borderId="0" xfId="0" applyFont="1" applyFill="1" applyAlignment="1">
      <alignment horizontal="left" vertical="center"/>
    </xf>
    <xf numFmtId="0" fontId="263" fillId="110" borderId="10" xfId="0" applyFont="1" applyFill="1" applyBorder="1" applyAlignment="1">
      <alignment horizontal="left" vertical="center"/>
    </xf>
    <xf numFmtId="0" fontId="264" fillId="110" borderId="14" xfId="0" applyFont="1" applyFill="1" applyBorder="1" applyAlignment="1">
      <alignment horizontal="left" vertical="center"/>
    </xf>
    <xf numFmtId="0" fontId="264" fillId="110" borderId="15" xfId="0" applyFont="1" applyFill="1" applyBorder="1" applyAlignment="1">
      <alignment horizontal="left" vertical="center"/>
    </xf>
    <xf numFmtId="0" fontId="24" fillId="4" borderId="0" xfId="0" applyFont="1" applyFill="1" applyAlignment="1">
      <alignment horizontal="left" vertical="center"/>
    </xf>
    <xf numFmtId="0" fontId="24" fillId="4" borderId="10" xfId="0" applyFont="1" applyFill="1" applyBorder="1" applyAlignment="1">
      <alignment horizontal="left" vertical="center"/>
    </xf>
    <xf numFmtId="0" fontId="252" fillId="13" borderId="71" xfId="0" applyFont="1" applyFill="1" applyBorder="1" applyAlignment="1">
      <alignment horizontal="center" wrapText="1"/>
    </xf>
    <xf numFmtId="0" fontId="6" fillId="7" borderId="9" xfId="0" applyFont="1" applyFill="1" applyBorder="1" applyAlignment="1">
      <alignment horizontal="left" vertical="center"/>
    </xf>
    <xf numFmtId="0" fontId="6" fillId="10" borderId="0" xfId="0" applyFont="1" applyFill="1" applyAlignment="1">
      <alignment horizontal="center"/>
    </xf>
    <xf numFmtId="0" fontId="16" fillId="10" borderId="6" xfId="0" applyFont="1" applyFill="1" applyBorder="1" applyAlignment="1">
      <alignment horizontal="center"/>
    </xf>
    <xf numFmtId="0" fontId="16" fillId="10" borderId="1" xfId="0" applyFont="1" applyFill="1" applyBorder="1" applyAlignment="1">
      <alignment horizontal="center"/>
    </xf>
    <xf numFmtId="0" fontId="16" fillId="10" borderId="9" xfId="0" applyFont="1" applyFill="1" applyBorder="1" applyAlignment="1">
      <alignment horizontal="center"/>
    </xf>
    <xf numFmtId="0" fontId="6" fillId="10" borderId="10" xfId="0" applyFont="1" applyFill="1" applyBorder="1" applyAlignment="1">
      <alignment horizontal="center"/>
    </xf>
    <xf numFmtId="0" fontId="16" fillId="10" borderId="13" xfId="0" applyFont="1" applyFill="1" applyBorder="1" applyAlignment="1">
      <alignment horizontal="center"/>
    </xf>
    <xf numFmtId="0" fontId="6" fillId="10" borderId="14" xfId="0" applyFont="1" applyFill="1" applyBorder="1" applyAlignment="1">
      <alignment horizontal="center"/>
    </xf>
    <xf numFmtId="0" fontId="6" fillId="10" borderId="15" xfId="0" applyFont="1" applyFill="1" applyBorder="1" applyAlignment="1">
      <alignment horizontal="center"/>
    </xf>
    <xf numFmtId="0" fontId="16" fillId="10" borderId="11" xfId="0" applyFont="1" applyFill="1" applyBorder="1" applyAlignment="1">
      <alignment horizontal="center"/>
    </xf>
    <xf numFmtId="0" fontId="6" fillId="10" borderId="4" xfId="0" applyFont="1" applyFill="1" applyBorder="1" applyAlignment="1">
      <alignment horizontal="center"/>
    </xf>
    <xf numFmtId="0" fontId="6" fillId="10" borderId="3" xfId="0" applyFont="1" applyFill="1" applyBorder="1" applyAlignment="1">
      <alignment horizontal="center"/>
    </xf>
    <xf numFmtId="0" fontId="254" fillId="109" borderId="0" xfId="0" applyFont="1" applyFill="1" applyAlignment="1">
      <alignment horizontal="left"/>
    </xf>
    <xf numFmtId="0" fontId="253" fillId="109" borderId="71" xfId="0" applyFont="1" applyFill="1" applyBorder="1" applyAlignment="1">
      <alignment horizontal="left" wrapText="1" indent="1"/>
    </xf>
    <xf numFmtId="0" fontId="252" fillId="109" borderId="71" xfId="0" applyFont="1" applyFill="1" applyBorder="1" applyAlignment="1">
      <alignment horizontal="left" wrapText="1"/>
    </xf>
    <xf numFmtId="0" fontId="26" fillId="4" borderId="0" xfId="0" applyFont="1" applyFill="1" applyAlignment="1">
      <alignment horizontal="left" vertical="center" indent="1"/>
    </xf>
    <xf numFmtId="0" fontId="0" fillId="7" borderId="1" xfId="0" applyFill="1" applyBorder="1" applyAlignment="1">
      <alignment horizontal="left" wrapText="1" indent="1"/>
    </xf>
    <xf numFmtId="0" fontId="25" fillId="7" borderId="1" xfId="0" applyFont="1" applyFill="1" applyBorder="1" applyAlignment="1">
      <alignment horizontal="left" wrapText="1" indent="2"/>
    </xf>
    <xf numFmtId="0" fontId="4" fillId="4" borderId="0" xfId="0" applyFont="1" applyFill="1" applyAlignment="1">
      <alignment wrapText="1"/>
    </xf>
    <xf numFmtId="211" fontId="252" fillId="4" borderId="71" xfId="0" applyNumberFormat="1" applyFont="1" applyFill="1" applyBorder="1" applyAlignment="1">
      <alignment horizontal="center" wrapText="1"/>
    </xf>
    <xf numFmtId="211" fontId="253" fillId="4" borderId="71" xfId="0" applyNumberFormat="1" applyFont="1" applyFill="1" applyBorder="1"/>
    <xf numFmtId="0" fontId="6" fillId="7" borderId="2" xfId="0" applyFont="1" applyFill="1" applyBorder="1" applyAlignment="1">
      <alignment horizontal="left" vertical="center" indent="1"/>
    </xf>
    <xf numFmtId="0" fontId="0" fillId="7" borderId="4" xfId="0" applyFill="1" applyBorder="1" applyAlignment="1">
      <alignment horizontal="left" indent="2"/>
    </xf>
    <xf numFmtId="0" fontId="0" fillId="7" borderId="3" xfId="0" applyFill="1" applyBorder="1" applyAlignment="1">
      <alignment horizontal="left" indent="2"/>
    </xf>
    <xf numFmtId="0" fontId="252" fillId="4" borderId="71" xfId="0" applyFont="1" applyFill="1" applyBorder="1" applyAlignment="1">
      <alignment horizontal="center" wrapText="1"/>
    </xf>
    <xf numFmtId="0" fontId="253" fillId="4" borderId="71" xfId="0" quotePrefix="1" applyFont="1" applyFill="1" applyBorder="1"/>
    <xf numFmtId="211" fontId="253" fillId="4" borderId="71" xfId="1" quotePrefix="1" applyNumberFormat="1" applyFont="1" applyFill="1" applyBorder="1"/>
    <xf numFmtId="9" fontId="253" fillId="4" borderId="71" xfId="0" quotePrefix="1" applyNumberFormat="1" applyFont="1" applyFill="1" applyBorder="1"/>
    <xf numFmtId="0" fontId="253" fillId="4" borderId="71" xfId="0" applyFont="1" applyFill="1" applyBorder="1" applyAlignment="1">
      <alignment horizontal="left"/>
    </xf>
    <xf numFmtId="0" fontId="0" fillId="7" borderId="2" xfId="0" applyFill="1" applyBorder="1" applyAlignment="1">
      <alignment horizontal="left" vertical="center"/>
    </xf>
    <xf numFmtId="0" fontId="0" fillId="7" borderId="0" xfId="0" applyFill="1" applyAlignment="1">
      <alignment horizontal="left" indent="2"/>
    </xf>
    <xf numFmtId="0" fontId="12" fillId="7" borderId="0" xfId="0" quotePrefix="1" applyFont="1" applyFill="1" applyAlignment="1">
      <alignment horizontal="left" vertical="center" indent="2"/>
    </xf>
    <xf numFmtId="0" fontId="11" fillId="7" borderId="1" xfId="0" quotePrefix="1" applyFont="1" applyFill="1" applyBorder="1" applyAlignment="1">
      <alignment horizontal="left" vertical="center" indent="2"/>
    </xf>
    <xf numFmtId="0" fontId="0" fillId="7" borderId="0" xfId="0" applyFill="1" applyAlignment="1">
      <alignment horizontal="right"/>
    </xf>
    <xf numFmtId="0" fontId="1" fillId="2" borderId="5" xfId="0" applyFont="1" applyFill="1" applyBorder="1"/>
    <xf numFmtId="0" fontId="1" fillId="2" borderId="1" xfId="0" applyFont="1" applyFill="1" applyBorder="1"/>
    <xf numFmtId="0" fontId="1" fillId="2" borderId="11" xfId="0" applyFont="1" applyFill="1" applyBorder="1"/>
    <xf numFmtId="0" fontId="267" fillId="110" borderId="7" xfId="0" applyFont="1" applyFill="1" applyBorder="1" applyAlignment="1">
      <alignment horizontal="center"/>
    </xf>
    <xf numFmtId="0" fontId="267" fillId="110" borderId="2" xfId="0" applyFont="1" applyFill="1" applyBorder="1" applyAlignment="1">
      <alignment wrapText="1"/>
    </xf>
    <xf numFmtId="0" fontId="267" fillId="110" borderId="2" xfId="0" applyFont="1" applyFill="1" applyBorder="1"/>
    <xf numFmtId="0" fontId="267" fillId="110" borderId="7" xfId="0" quotePrefix="1" applyFont="1" applyFill="1" applyBorder="1" applyAlignment="1">
      <alignment wrapText="1"/>
    </xf>
    <xf numFmtId="0" fontId="267" fillId="110" borderId="2" xfId="0" quotePrefix="1" applyFont="1" applyFill="1" applyBorder="1" applyAlignment="1">
      <alignment wrapText="1"/>
    </xf>
    <xf numFmtId="0" fontId="267" fillId="110" borderId="12" xfId="0" applyFont="1" applyFill="1" applyBorder="1"/>
    <xf numFmtId="0" fontId="267" fillId="4" borderId="9" xfId="0" applyFont="1" applyFill="1" applyBorder="1" applyAlignment="1">
      <alignment horizontal="center"/>
    </xf>
    <xf numFmtId="0" fontId="267" fillId="4" borderId="4" xfId="0" applyFont="1" applyFill="1" applyBorder="1" applyAlignment="1">
      <alignment wrapText="1"/>
    </xf>
    <xf numFmtId="0" fontId="267" fillId="4" borderId="4" xfId="0" applyFont="1" applyFill="1" applyBorder="1"/>
    <xf numFmtId="0" fontId="267" fillId="4" borderId="9" xfId="0" applyFont="1" applyFill="1" applyBorder="1" applyAlignment="1">
      <alignment wrapText="1"/>
    </xf>
    <xf numFmtId="0" fontId="267" fillId="4" borderId="10" xfId="0" applyFont="1" applyFill="1" applyBorder="1"/>
    <xf numFmtId="0" fontId="267" fillId="110" borderId="9" xfId="0" applyFont="1" applyFill="1" applyBorder="1" applyAlignment="1">
      <alignment horizontal="center"/>
    </xf>
    <xf numFmtId="0" fontId="267" fillId="110" borderId="4" xfId="0" applyFont="1" applyFill="1" applyBorder="1" applyAlignment="1">
      <alignment wrapText="1"/>
    </xf>
    <xf numFmtId="0" fontId="267" fillId="4" borderId="0" xfId="0" applyFont="1" applyFill="1" applyAlignment="1">
      <alignment horizontal="center"/>
    </xf>
    <xf numFmtId="0" fontId="267" fillId="4" borderId="9" xfId="0" applyFont="1" applyFill="1" applyBorder="1"/>
    <xf numFmtId="0" fontId="267" fillId="110" borderId="4" xfId="0" applyFont="1" applyFill="1" applyBorder="1"/>
    <xf numFmtId="0" fontId="267" fillId="4" borderId="13" xfId="0" applyFont="1" applyFill="1" applyBorder="1" applyAlignment="1">
      <alignment horizontal="center"/>
    </xf>
    <xf numFmtId="0" fontId="267" fillId="4" borderId="3" xfId="0" applyFont="1" applyFill="1" applyBorder="1" applyAlignment="1">
      <alignment wrapText="1"/>
    </xf>
    <xf numFmtId="0" fontId="267" fillId="4" borderId="13" xfId="0" applyFont="1" applyFill="1" applyBorder="1"/>
    <xf numFmtId="0" fontId="267" fillId="4" borderId="3" xfId="0" applyFont="1" applyFill="1" applyBorder="1"/>
    <xf numFmtId="0" fontId="267" fillId="4" borderId="15" xfId="0" applyFont="1" applyFill="1" applyBorder="1"/>
    <xf numFmtId="0" fontId="267" fillId="4" borderId="0" xfId="0" applyFont="1" applyFill="1" applyAlignment="1">
      <alignment wrapText="1"/>
    </xf>
    <xf numFmtId="0" fontId="267" fillId="4" borderId="0" xfId="0" applyFont="1" applyFill="1"/>
    <xf numFmtId="0" fontId="0" fillId="7" borderId="4" xfId="0" applyFill="1" applyBorder="1" applyAlignment="1">
      <alignment horizontal="left" indent="3"/>
    </xf>
    <xf numFmtId="0" fontId="0" fillId="7" borderId="3" xfId="0" applyFill="1" applyBorder="1" applyAlignment="1">
      <alignment horizontal="left" indent="3"/>
    </xf>
    <xf numFmtId="0" fontId="6" fillId="7" borderId="4" xfId="0" applyFont="1" applyFill="1" applyBorder="1" applyAlignment="1">
      <alignment horizontal="left" indent="1"/>
    </xf>
    <xf numFmtId="0" fontId="6" fillId="7" borderId="1" xfId="0" applyFont="1" applyFill="1" applyBorder="1" applyAlignment="1">
      <alignment horizontal="left" vertical="center" indent="1"/>
    </xf>
    <xf numFmtId="0" fontId="6" fillId="7" borderId="2" xfId="0" applyFont="1" applyFill="1" applyBorder="1" applyAlignment="1">
      <alignment horizontal="left"/>
    </xf>
    <xf numFmtId="0" fontId="6" fillId="7" borderId="0" xfId="0" applyFont="1" applyFill="1" applyAlignment="1">
      <alignment horizontal="left"/>
    </xf>
    <xf numFmtId="0" fontId="6" fillId="4" borderId="0" xfId="0" applyFont="1" applyFill="1" applyAlignment="1">
      <alignment horizontal="left"/>
    </xf>
    <xf numFmtId="0" fontId="6" fillId="7" borderId="1" xfId="0" applyFont="1" applyFill="1" applyBorder="1" applyAlignment="1">
      <alignment horizontal="center" vertical="center"/>
    </xf>
    <xf numFmtId="0" fontId="6" fillId="7" borderId="1" xfId="0" applyFont="1" applyFill="1" applyBorder="1" applyAlignment="1">
      <alignment horizontal="center"/>
    </xf>
    <xf numFmtId="0" fontId="268" fillId="7" borderId="4" xfId="0" applyFont="1" applyFill="1" applyBorder="1" applyAlignment="1">
      <alignment vertical="center"/>
    </xf>
    <xf numFmtId="0" fontId="6" fillId="4" borderId="6" xfId="0" applyFont="1" applyFill="1" applyBorder="1" applyAlignment="1">
      <alignment horizontal="center"/>
    </xf>
    <xf numFmtId="0" fontId="0" fillId="4" borderId="7" xfId="0" applyFill="1" applyBorder="1" applyAlignment="1">
      <alignment horizontal="left" indent="1"/>
    </xf>
    <xf numFmtId="0" fontId="6" fillId="4" borderId="1" xfId="0" applyFont="1" applyFill="1" applyBorder="1" applyAlignment="1">
      <alignment horizontal="center"/>
    </xf>
    <xf numFmtId="0" fontId="0" fillId="4" borderId="2" xfId="0" applyFill="1" applyBorder="1" applyAlignment="1">
      <alignment horizontal="center" vertical="center"/>
    </xf>
    <xf numFmtId="0" fontId="3" fillId="111" borderId="0" xfId="0" applyFont="1" applyFill="1"/>
    <xf numFmtId="0" fontId="269" fillId="111" borderId="0" xfId="0" applyFont="1" applyFill="1"/>
    <xf numFmtId="0" fontId="1" fillId="111" borderId="0" xfId="0" applyFont="1" applyFill="1"/>
    <xf numFmtId="0" fontId="0" fillId="111" borderId="0" xfId="0" applyFill="1"/>
    <xf numFmtId="0" fontId="6" fillId="109" borderId="0" xfId="0" applyFont="1" applyFill="1"/>
    <xf numFmtId="0" fontId="6" fillId="109" borderId="5" xfId="0" applyFont="1" applyFill="1" applyBorder="1"/>
    <xf numFmtId="0" fontId="6" fillId="109" borderId="1" xfId="0" applyFont="1" applyFill="1" applyBorder="1"/>
    <xf numFmtId="0" fontId="6" fillId="109" borderId="6" xfId="0" applyFont="1" applyFill="1" applyBorder="1"/>
    <xf numFmtId="0" fontId="7" fillId="0" borderId="0" xfId="0" applyFont="1" applyAlignment="1">
      <alignment horizontal="left" vertical="center" wrapText="1"/>
    </xf>
    <xf numFmtId="166" fontId="6" fillId="0" borderId="0" xfId="3" applyNumberFormat="1" applyFont="1"/>
    <xf numFmtId="0" fontId="2" fillId="0" borderId="0" xfId="0" applyFont="1"/>
    <xf numFmtId="166" fontId="2" fillId="0" borderId="0" xfId="3" applyNumberFormat="1" applyFont="1"/>
    <xf numFmtId="0" fontId="9" fillId="0" borderId="0" xfId="2"/>
    <xf numFmtId="0" fontId="271" fillId="4" borderId="0" xfId="0" applyFont="1" applyFill="1"/>
    <xf numFmtId="0" fontId="9" fillId="0" borderId="0" xfId="2" applyAlignment="1">
      <alignment horizontal="right"/>
    </xf>
    <xf numFmtId="0" fontId="10" fillId="0" borderId="0" xfId="0" applyFont="1" applyAlignment="1">
      <alignment horizontal="right"/>
    </xf>
    <xf numFmtId="0" fontId="0" fillId="0" borderId="0" xfId="0" applyAlignment="1">
      <alignment horizontal="right"/>
    </xf>
    <xf numFmtId="0" fontId="9" fillId="4" borderId="0" xfId="2" applyFill="1" applyAlignment="1">
      <alignment horizontal="center"/>
    </xf>
    <xf numFmtId="0" fontId="9" fillId="0" borderId="0" xfId="2" applyFill="1" applyBorder="1" applyAlignment="1">
      <alignment horizontal="left" indent="1"/>
    </xf>
    <xf numFmtId="0" fontId="9" fillId="0" borderId="0" xfId="2" applyAlignment="1">
      <alignment horizontal="left"/>
    </xf>
    <xf numFmtId="0" fontId="0" fillId="4" borderId="91" xfId="0" applyFill="1" applyBorder="1"/>
    <xf numFmtId="0" fontId="9" fillId="0" borderId="92" xfId="2" applyBorder="1" applyAlignment="1">
      <alignment horizontal="left"/>
    </xf>
    <xf numFmtId="0" fontId="9" fillId="4" borderId="0" xfId="2" applyFill="1" applyBorder="1" applyAlignment="1">
      <alignment horizontal="left"/>
    </xf>
    <xf numFmtId="0" fontId="9" fillId="4" borderId="0" xfId="2" applyFill="1" applyAlignment="1">
      <alignment horizontal="left"/>
    </xf>
    <xf numFmtId="0" fontId="9" fillId="109" borderId="75" xfId="2" applyFill="1" applyBorder="1"/>
    <xf numFmtId="0" fontId="9" fillId="11" borderId="75" xfId="2" applyFill="1" applyBorder="1"/>
    <xf numFmtId="0" fontId="3" fillId="4" borderId="0" xfId="0" applyFont="1" applyFill="1"/>
    <xf numFmtId="0" fontId="269" fillId="4" borderId="0" xfId="0" applyFont="1" applyFill="1"/>
    <xf numFmtId="0" fontId="4" fillId="0" borderId="0" xfId="0" applyFont="1" applyAlignment="1">
      <alignment horizontal="left" vertical="center" wrapText="1"/>
    </xf>
    <xf numFmtId="0" fontId="13" fillId="4" borderId="0" xfId="0" applyFont="1" applyFill="1"/>
    <xf numFmtId="0" fontId="0" fillId="4" borderId="0" xfId="0" applyFill="1" applyAlignment="1">
      <alignment horizontal="left"/>
    </xf>
    <xf numFmtId="166" fontId="6" fillId="4" borderId="0" xfId="3" applyNumberFormat="1" applyFont="1" applyFill="1"/>
    <xf numFmtId="166" fontId="2" fillId="4" borderId="0" xfId="3" applyNumberFormat="1" applyFont="1" applyFill="1"/>
    <xf numFmtId="0" fontId="0" fillId="7" borderId="11" xfId="0" applyFill="1" applyBorder="1" applyAlignment="1">
      <alignment horizontal="center"/>
    </xf>
    <xf numFmtId="0" fontId="253" fillId="13" borderId="71" xfId="0" applyFont="1" applyFill="1" applyBorder="1" applyAlignment="1">
      <alignment horizontal="center" vertical="center" wrapText="1"/>
    </xf>
    <xf numFmtId="0" fontId="269" fillId="111" borderId="0" xfId="0" applyFont="1" applyFill="1" applyAlignment="1">
      <alignment horizontal="center"/>
    </xf>
    <xf numFmtId="0" fontId="269" fillId="4" borderId="0" xfId="0" applyFont="1" applyFill="1" applyAlignment="1">
      <alignment horizontal="center"/>
    </xf>
    <xf numFmtId="0" fontId="6" fillId="109" borderId="0" xfId="0" applyFont="1" applyFill="1" applyAlignment="1">
      <alignment horizontal="center"/>
    </xf>
    <xf numFmtId="0" fontId="4" fillId="4" borderId="0" xfId="0" applyFont="1" applyFill="1" applyAlignment="1">
      <alignment horizontal="center"/>
    </xf>
    <xf numFmtId="0" fontId="6" fillId="4" borderId="5" xfId="0" applyFont="1" applyFill="1" applyBorder="1" applyAlignment="1">
      <alignment horizontal="center"/>
    </xf>
    <xf numFmtId="0" fontId="6" fillId="109" borderId="5" xfId="0" applyFont="1" applyFill="1" applyBorder="1" applyAlignment="1">
      <alignment horizontal="center"/>
    </xf>
    <xf numFmtId="0" fontId="273" fillId="4" borderId="75" xfId="0" applyFont="1" applyFill="1" applyBorder="1"/>
    <xf numFmtId="0" fontId="2" fillId="10" borderId="1" xfId="0" applyFont="1" applyFill="1" applyBorder="1" applyAlignment="1">
      <alignment horizontal="center"/>
    </xf>
    <xf numFmtId="0" fontId="9" fillId="7" borderId="0" xfId="2" applyFill="1" applyAlignment="1">
      <alignment wrapText="1"/>
    </xf>
    <xf numFmtId="0" fontId="273" fillId="4" borderId="0" xfId="0" applyFont="1" applyFill="1"/>
    <xf numFmtId="0" fontId="2" fillId="7" borderId="4" xfId="0" applyFont="1" applyFill="1" applyBorder="1" applyAlignment="1">
      <alignment horizontal="right"/>
    </xf>
    <xf numFmtId="0" fontId="0" fillId="7" borderId="1" xfId="0" applyFill="1" applyBorder="1" applyAlignment="1">
      <alignment horizontal="center" vertical="center" wrapText="1"/>
    </xf>
    <xf numFmtId="0" fontId="0" fillId="7" borderId="11" xfId="0" applyFill="1" applyBorder="1" applyAlignment="1">
      <alignment horizontal="center" vertical="center" wrapText="1"/>
    </xf>
    <xf numFmtId="0" fontId="0" fillId="112" borderId="4" xfId="0" applyFill="1" applyBorder="1" applyAlignment="1">
      <alignment horizontal="center" vertical="center" wrapText="1"/>
    </xf>
    <xf numFmtId="0" fontId="0" fillId="112" borderId="4" xfId="0" applyFill="1" applyBorder="1" applyAlignment="1">
      <alignment horizontal="center" vertical="center"/>
    </xf>
    <xf numFmtId="212" fontId="0" fillId="4" borderId="4" xfId="0" applyNumberFormat="1" applyFill="1" applyBorder="1"/>
    <xf numFmtId="165" fontId="0" fillId="10" borderId="1" xfId="1" applyNumberFormat="1" applyFont="1" applyFill="1" applyBorder="1" applyAlignment="1">
      <alignment horizontal="right" vertical="center" indent="1"/>
    </xf>
    <xf numFmtId="0" fontId="6" fillId="112" borderId="5" xfId="0" applyFont="1" applyFill="1" applyBorder="1" applyAlignment="1">
      <alignment horizontal="center"/>
    </xf>
    <xf numFmtId="0" fontId="0" fillId="112" borderId="9" xfId="0" applyFill="1" applyBorder="1" applyAlignment="1">
      <alignment horizontal="center"/>
    </xf>
    <xf numFmtId="0" fontId="6" fillId="112" borderId="1" xfId="0" applyFont="1" applyFill="1" applyBorder="1" applyAlignment="1">
      <alignment horizontal="center"/>
    </xf>
    <xf numFmtId="0" fontId="6" fillId="112" borderId="1" xfId="0" applyFont="1" applyFill="1" applyBorder="1"/>
    <xf numFmtId="212" fontId="0" fillId="112" borderId="4" xfId="0" applyNumberFormat="1" applyFill="1" applyBorder="1"/>
    <xf numFmtId="0" fontId="0" fillId="7" borderId="4" xfId="0" applyFill="1" applyBorder="1" applyAlignment="1">
      <alignment horizontal="center" vertical="center" wrapText="1"/>
    </xf>
    <xf numFmtId="0" fontId="253" fillId="13" borderId="1" xfId="0" applyFont="1" applyFill="1" applyBorder="1" applyAlignment="1">
      <alignment horizontal="center" vertical="center"/>
    </xf>
    <xf numFmtId="0" fontId="253" fillId="13" borderId="11" xfId="0" applyFont="1" applyFill="1" applyBorder="1" applyAlignment="1">
      <alignment horizontal="center" vertical="center"/>
    </xf>
    <xf numFmtId="0" fontId="253" fillId="13" borderId="15" xfId="0" applyFont="1" applyFill="1" applyBorder="1" applyAlignment="1">
      <alignment horizontal="center" vertical="center"/>
    </xf>
    <xf numFmtId="0" fontId="253" fillId="13" borderId="2" xfId="0" applyFont="1" applyFill="1" applyBorder="1" applyAlignment="1">
      <alignment horizontal="center" vertical="center"/>
    </xf>
    <xf numFmtId="0" fontId="253" fillId="13" borderId="8" xfId="0" applyFont="1" applyFill="1" applyBorder="1" applyAlignment="1">
      <alignment horizontal="center" vertical="center"/>
    </xf>
    <xf numFmtId="165" fontId="253" fillId="0" borderId="2" xfId="1" applyNumberFormat="1" applyFont="1" applyFill="1" applyBorder="1" applyAlignment="1">
      <alignment horizontal="right" vertical="center" indent="1"/>
    </xf>
    <xf numFmtId="0" fontId="0" fillId="7" borderId="4" xfId="0" applyFill="1" applyBorder="1"/>
    <xf numFmtId="0" fontId="0" fillId="7" borderId="3" xfId="0" applyFill="1" applyBorder="1"/>
    <xf numFmtId="0" fontId="0" fillId="7" borderId="1" xfId="0" applyFill="1" applyBorder="1" applyAlignment="1">
      <alignment horizontal="center" vertical="center"/>
    </xf>
    <xf numFmtId="0" fontId="0" fillId="7" borderId="6" xfId="0" applyFill="1" applyBorder="1" applyAlignment="1">
      <alignment horizontal="center" vertical="center"/>
    </xf>
    <xf numFmtId="165" fontId="0" fillId="7" borderId="1" xfId="1" applyNumberFormat="1" applyFont="1" applyFill="1" applyBorder="1" applyAlignment="1">
      <alignment horizontal="right" vertical="center" indent="1"/>
    </xf>
    <xf numFmtId="0" fontId="6" fillId="0" borderId="93" xfId="0" applyFont="1" applyBorder="1" applyAlignment="1">
      <alignment horizontal="center" vertical="center" wrapText="1"/>
    </xf>
    <xf numFmtId="0" fontId="6" fillId="0" borderId="94" xfId="0" applyFont="1" applyBorder="1" applyAlignment="1">
      <alignment horizontal="center" vertical="center"/>
    </xf>
    <xf numFmtId="166" fontId="6" fillId="0" borderId="94" xfId="3" applyNumberFormat="1" applyFont="1" applyBorder="1" applyAlignment="1">
      <alignment horizontal="center" vertical="center" wrapText="1"/>
    </xf>
    <xf numFmtId="0" fontId="16" fillId="0" borderId="94" xfId="0" applyFont="1" applyBorder="1" applyAlignment="1">
      <alignment horizontal="center" vertical="center"/>
    </xf>
    <xf numFmtId="0" fontId="6" fillId="4" borderId="0" xfId="0" applyFont="1" applyFill="1" applyAlignment="1">
      <alignment horizontal="center" vertical="center"/>
    </xf>
    <xf numFmtId="0" fontId="0" fillId="0" borderId="0" xfId="0" applyAlignment="1">
      <alignment horizontal="center"/>
    </xf>
    <xf numFmtId="0" fontId="0" fillId="7" borderId="1" xfId="0" applyFill="1" applyBorder="1" applyAlignment="1">
      <alignment horizontal="left" vertical="center" wrapText="1"/>
    </xf>
    <xf numFmtId="0" fontId="0" fillId="10" borderId="1" xfId="0" applyFill="1" applyBorder="1" applyAlignment="1">
      <alignment horizontal="center" vertical="center"/>
    </xf>
    <xf numFmtId="0" fontId="9" fillId="7" borderId="0" xfId="2" applyFill="1" applyAlignment="1">
      <alignment vertical="center" wrapText="1"/>
    </xf>
    <xf numFmtId="0" fontId="6" fillId="7" borderId="1" xfId="0" applyFont="1" applyFill="1" applyBorder="1" applyAlignment="1">
      <alignment horizontal="left" vertical="center" wrapText="1"/>
    </xf>
    <xf numFmtId="0" fontId="0" fillId="107" borderId="1" xfId="0" applyFill="1" applyBorder="1" applyAlignment="1">
      <alignment horizontal="center" vertical="center"/>
    </xf>
    <xf numFmtId="0" fontId="3" fillId="113" borderId="0" xfId="0" applyFont="1" applyFill="1"/>
    <xf numFmtId="0" fontId="269" fillId="113" borderId="0" xfId="0" applyFont="1" applyFill="1"/>
    <xf numFmtId="0" fontId="269" fillId="113" borderId="0" xfId="0" applyFont="1" applyFill="1" applyAlignment="1">
      <alignment horizontal="center"/>
    </xf>
    <xf numFmtId="0" fontId="1" fillId="113" borderId="0" xfId="0" applyFont="1" applyFill="1"/>
    <xf numFmtId="0" fontId="0" fillId="113" borderId="0" xfId="0" applyFill="1"/>
    <xf numFmtId="0" fontId="26" fillId="107" borderId="4" xfId="0" applyFont="1" applyFill="1" applyBorder="1" applyAlignment="1">
      <alignment horizontal="left" vertical="center"/>
    </xf>
    <xf numFmtId="0" fontId="0" fillId="10" borderId="9" xfId="0" applyFill="1" applyBorder="1" applyAlignment="1">
      <alignment horizontal="center" vertical="center"/>
    </xf>
    <xf numFmtId="0" fontId="0" fillId="10" borderId="4" xfId="0" applyFill="1" applyBorder="1" applyAlignment="1">
      <alignment horizontal="center" vertical="center"/>
    </xf>
    <xf numFmtId="0" fontId="0" fillId="10" borderId="0" xfId="0" applyFill="1" applyAlignment="1">
      <alignment horizontal="center" vertical="center"/>
    </xf>
    <xf numFmtId="0" fontId="0" fillId="10" borderId="10" xfId="0" applyFill="1" applyBorder="1" applyAlignment="1">
      <alignment horizontal="center" vertical="center"/>
    </xf>
    <xf numFmtId="0" fontId="26" fillId="107" borderId="3" xfId="0" applyFont="1" applyFill="1" applyBorder="1" applyAlignment="1">
      <alignment horizontal="left" vertical="center"/>
    </xf>
    <xf numFmtId="0" fontId="0" fillId="10" borderId="13" xfId="0" applyFill="1" applyBorder="1" applyAlignment="1">
      <alignment horizontal="center" vertical="center"/>
    </xf>
    <xf numFmtId="0" fontId="0" fillId="10" borderId="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7" borderId="1" xfId="0" applyFill="1" applyBorder="1" applyAlignment="1">
      <alignment vertical="center" wrapText="1"/>
    </xf>
    <xf numFmtId="0" fontId="0" fillId="7" borderId="5" xfId="0" applyFill="1" applyBorder="1" applyAlignment="1">
      <alignment horizontal="left" vertical="center" wrapText="1"/>
    </xf>
    <xf numFmtId="0" fontId="6" fillId="107" borderId="1" xfId="0" applyFont="1" applyFill="1" applyBorder="1" applyAlignment="1">
      <alignment horizontal="left" vertical="center"/>
    </xf>
    <xf numFmtId="0" fontId="0" fillId="7" borderId="0" xfId="0" applyFill="1" applyAlignment="1">
      <alignment horizontal="left" indent="1"/>
    </xf>
    <xf numFmtId="0" fontId="252" fillId="4" borderId="71" xfId="0" applyFont="1" applyFill="1" applyBorder="1" applyAlignment="1">
      <alignment wrapText="1"/>
    </xf>
    <xf numFmtId="0" fontId="2" fillId="0" borderId="0" xfId="0" applyFont="1" applyAlignment="1">
      <alignment vertical="center"/>
    </xf>
    <xf numFmtId="0" fontId="0" fillId="7" borderId="4" xfId="0" applyFill="1" applyBorder="1" applyAlignment="1">
      <alignment horizontal="left" vertical="center"/>
    </xf>
    <xf numFmtId="0" fontId="0" fillId="7" borderId="3" xfId="0" applyFill="1" applyBorder="1" applyAlignment="1">
      <alignment horizontal="left" vertical="center"/>
    </xf>
    <xf numFmtId="0" fontId="2" fillId="107" borderId="0" xfId="0" applyFont="1" applyFill="1"/>
    <xf numFmtId="0" fontId="2" fillId="107" borderId="2" xfId="0" applyFont="1" applyFill="1" applyBorder="1" applyAlignment="1">
      <alignment horizontal="left"/>
    </xf>
    <xf numFmtId="0" fontId="0" fillId="107" borderId="7" xfId="0" applyFill="1" applyBorder="1" applyAlignment="1">
      <alignment horizontal="center"/>
    </xf>
    <xf numFmtId="0" fontId="0" fillId="107" borderId="2" xfId="0" applyFill="1" applyBorder="1" applyAlignment="1">
      <alignment horizontal="center"/>
    </xf>
    <xf numFmtId="0" fontId="0" fillId="107" borderId="8" xfId="0" applyFill="1" applyBorder="1" applyAlignment="1">
      <alignment horizontal="center"/>
    </xf>
    <xf numFmtId="0" fontId="0" fillId="107" borderId="12" xfId="0" applyFill="1" applyBorder="1" applyAlignment="1">
      <alignment horizontal="center"/>
    </xf>
    <xf numFmtId="0" fontId="2" fillId="7" borderId="0" xfId="0" applyFont="1" applyFill="1"/>
    <xf numFmtId="0" fontId="260" fillId="10" borderId="9" xfId="0" applyFont="1" applyFill="1" applyBorder="1" applyAlignment="1">
      <alignment horizontal="center" vertical="center"/>
    </xf>
    <xf numFmtId="0" fontId="260" fillId="10" borderId="4" xfId="0" applyFont="1" applyFill="1" applyBorder="1" applyAlignment="1">
      <alignment horizontal="center" vertical="center"/>
    </xf>
    <xf numFmtId="0" fontId="260" fillId="10" borderId="0" xfId="0" applyFont="1" applyFill="1" applyAlignment="1">
      <alignment horizontal="center" vertical="center"/>
    </xf>
    <xf numFmtId="0" fontId="260" fillId="10" borderId="10" xfId="0" applyFont="1" applyFill="1" applyBorder="1" applyAlignment="1">
      <alignment horizontal="center" vertical="center"/>
    </xf>
    <xf numFmtId="0" fontId="260" fillId="10" borderId="13" xfId="0" applyFont="1" applyFill="1" applyBorder="1" applyAlignment="1">
      <alignment horizontal="center" vertical="center"/>
    </xf>
    <xf numFmtId="0" fontId="260" fillId="10" borderId="3" xfId="0" applyFont="1" applyFill="1" applyBorder="1" applyAlignment="1">
      <alignment horizontal="center" vertical="center"/>
    </xf>
    <xf numFmtId="0" fontId="260" fillId="10" borderId="14" xfId="0" applyFont="1" applyFill="1" applyBorder="1" applyAlignment="1">
      <alignment horizontal="center" vertical="center"/>
    </xf>
    <xf numFmtId="0" fontId="260" fillId="10" borderId="15" xfId="0" applyFont="1" applyFill="1" applyBorder="1" applyAlignment="1">
      <alignment horizontal="center" vertical="center"/>
    </xf>
    <xf numFmtId="0" fontId="0" fillId="107" borderId="4" xfId="0" applyFill="1" applyBorder="1" applyAlignment="1">
      <alignment horizontal="center" vertical="center"/>
    </xf>
    <xf numFmtId="0" fontId="2" fillId="107" borderId="4" xfId="0" applyFont="1" applyFill="1" applyBorder="1" applyAlignment="1">
      <alignment horizontal="center" vertical="center"/>
    </xf>
    <xf numFmtId="0" fontId="0" fillId="107" borderId="9" xfId="0" applyFill="1" applyBorder="1" applyAlignment="1">
      <alignment horizontal="center" vertical="center"/>
    </xf>
    <xf numFmtId="0" fontId="0" fillId="107" borderId="0" xfId="0" applyFill="1" applyAlignment="1">
      <alignment horizontal="center" vertical="center"/>
    </xf>
    <xf numFmtId="0" fontId="0" fillId="107" borderId="10" xfId="0" applyFill="1" applyBorder="1" applyAlignment="1">
      <alignment horizontal="center" vertical="center"/>
    </xf>
    <xf numFmtId="0" fontId="2" fillId="4" borderId="1" xfId="0" applyFont="1" applyFill="1" applyBorder="1" applyAlignment="1">
      <alignment horizontal="right"/>
    </xf>
    <xf numFmtId="0" fontId="0" fillId="0" borderId="9" xfId="0" applyBorder="1" applyAlignment="1">
      <alignment horizontal="left" indent="1"/>
    </xf>
    <xf numFmtId="0" fontId="0" fillId="0" borderId="0" xfId="0" applyAlignment="1">
      <alignment vertical="center"/>
    </xf>
    <xf numFmtId="0" fontId="272" fillId="0" borderId="0" xfId="0" applyFont="1"/>
    <xf numFmtId="0" fontId="253" fillId="0" borderId="0" xfId="0" applyFont="1"/>
    <xf numFmtId="0" fontId="0" fillId="0" borderId="0" xfId="0" applyAlignment="1">
      <alignment horizontal="left" vertical="center" wrapText="1"/>
    </xf>
    <xf numFmtId="0" fontId="25" fillId="7" borderId="1" xfId="0" applyFont="1" applyFill="1" applyBorder="1" applyAlignment="1">
      <alignment horizontal="left" vertical="center" wrapText="1" indent="1"/>
    </xf>
    <xf numFmtId="0" fontId="253" fillId="109" borderId="0" xfId="0" applyFont="1" applyFill="1" applyAlignment="1">
      <alignment horizontal="left" wrapText="1"/>
    </xf>
    <xf numFmtId="0" fontId="253" fillId="109" borderId="0" xfId="0" applyFont="1" applyFill="1" applyAlignment="1">
      <alignment horizontal="left" vertical="center"/>
    </xf>
    <xf numFmtId="0" fontId="262" fillId="0" borderId="0" xfId="0" applyFont="1" applyAlignment="1">
      <alignment horizontal="left" vertical="center" indent="1"/>
    </xf>
    <xf numFmtId="12" fontId="253" fillId="4" borderId="71" xfId="1" applyNumberFormat="1" applyFont="1" applyFill="1" applyBorder="1" applyAlignment="1">
      <alignment horizontal="center"/>
    </xf>
    <xf numFmtId="0" fontId="0" fillId="0" borderId="78" xfId="0" applyBorder="1"/>
    <xf numFmtId="0" fontId="16" fillId="0" borderId="72" xfId="0" applyFont="1" applyBorder="1"/>
    <xf numFmtId="0" fontId="0" fillId="0" borderId="75" xfId="0" applyBorder="1"/>
    <xf numFmtId="0" fontId="16" fillId="4" borderId="72" xfId="0" applyFont="1" applyFill="1" applyBorder="1"/>
    <xf numFmtId="0" fontId="16" fillId="4" borderId="73" xfId="0" applyFont="1" applyFill="1" applyBorder="1" applyAlignment="1">
      <alignment horizontal="center"/>
    </xf>
    <xf numFmtId="0" fontId="7" fillId="4" borderId="73" xfId="0" applyFont="1" applyFill="1" applyBorder="1"/>
    <xf numFmtId="0" fontId="0" fillId="4" borderId="73" xfId="0" applyFill="1" applyBorder="1"/>
    <xf numFmtId="0" fontId="0" fillId="4" borderId="74" xfId="0" applyFill="1" applyBorder="1"/>
    <xf numFmtId="0" fontId="0" fillId="4" borderId="76" xfId="0" applyFill="1" applyBorder="1"/>
    <xf numFmtId="0" fontId="0" fillId="4" borderId="78" xfId="0" applyFill="1" applyBorder="1" applyAlignment="1">
      <alignment horizontal="center"/>
    </xf>
    <xf numFmtId="0" fontId="1" fillId="4" borderId="73" xfId="0" applyFont="1" applyFill="1" applyBorder="1"/>
    <xf numFmtId="0" fontId="12" fillId="4" borderId="75" xfId="0" applyFont="1" applyFill="1" applyBorder="1"/>
    <xf numFmtId="0" fontId="12" fillId="4" borderId="77" xfId="0" applyFont="1" applyFill="1" applyBorder="1"/>
    <xf numFmtId="0" fontId="1" fillId="4" borderId="78" xfId="0" applyFont="1" applyFill="1" applyBorder="1"/>
    <xf numFmtId="0" fontId="6" fillId="0" borderId="0" xfId="0" applyFont="1" applyAlignment="1">
      <alignment vertical="center"/>
    </xf>
    <xf numFmtId="0" fontId="0" fillId="3" borderId="0" xfId="0" applyFill="1" applyAlignment="1">
      <alignment wrapText="1"/>
    </xf>
    <xf numFmtId="0" fontId="2" fillId="4" borderId="0" xfId="0" applyFont="1" applyFill="1" applyAlignment="1">
      <alignment wrapText="1"/>
    </xf>
    <xf numFmtId="0" fontId="0" fillId="4" borderId="0" xfId="0" applyFill="1" applyAlignment="1">
      <alignment wrapText="1"/>
    </xf>
    <xf numFmtId="0" fontId="0" fillId="7" borderId="0" xfId="0" applyFill="1" applyAlignment="1">
      <alignment wrapText="1"/>
    </xf>
    <xf numFmtId="0" fontId="0" fillId="10" borderId="1" xfId="0" applyFill="1" applyBorder="1" applyAlignment="1">
      <alignment horizontal="center" vertical="center" wrapText="1"/>
    </xf>
    <xf numFmtId="0" fontId="1" fillId="2" borderId="0" xfId="0" applyFont="1" applyFill="1" applyAlignment="1">
      <alignment horizontal="center" vertical="center"/>
    </xf>
    <xf numFmtId="0" fontId="1" fillId="4" borderId="0" xfId="0" applyFont="1" applyFill="1" applyAlignment="1">
      <alignment horizontal="center" vertical="center"/>
    </xf>
    <xf numFmtId="0" fontId="1" fillId="4" borderId="73" xfId="0" applyFont="1" applyFill="1" applyBorder="1" applyAlignment="1">
      <alignment horizontal="center" vertical="center"/>
    </xf>
    <xf numFmtId="0" fontId="1" fillId="4" borderId="78" xfId="0" applyFont="1" applyFill="1" applyBorder="1" applyAlignment="1">
      <alignment horizontal="center" vertical="center"/>
    </xf>
    <xf numFmtId="0" fontId="6" fillId="106" borderId="0" xfId="0" applyFont="1" applyFill="1" applyAlignment="1">
      <alignment horizontal="center" vertical="center"/>
    </xf>
    <xf numFmtId="0" fontId="0" fillId="3" borderId="0" xfId="0" applyFill="1" applyAlignment="1">
      <alignment horizontal="center" vertical="center"/>
    </xf>
    <xf numFmtId="0" fontId="2" fillId="4" borderId="0" xfId="0" applyFont="1" applyFill="1" applyAlignment="1">
      <alignment horizontal="center" vertical="center"/>
    </xf>
    <xf numFmtId="0" fontId="0" fillId="4" borderId="0" xfId="0" applyFill="1" applyAlignment="1">
      <alignment horizontal="center" vertical="center"/>
    </xf>
    <xf numFmtId="0" fontId="0" fillId="7" borderId="0" xfId="0" applyFill="1" applyAlignment="1">
      <alignment horizontal="center" vertical="center"/>
    </xf>
    <xf numFmtId="0" fontId="2" fillId="10" borderId="8" xfId="0" applyFont="1" applyFill="1" applyBorder="1" applyAlignment="1">
      <alignment horizontal="center" vertical="center"/>
    </xf>
    <xf numFmtId="0" fontId="2" fillId="10" borderId="0" xfId="0" applyFont="1" applyFill="1" applyAlignment="1">
      <alignment horizontal="center" vertical="center"/>
    </xf>
    <xf numFmtId="0" fontId="2" fillId="10" borderId="14" xfId="0" applyFont="1" applyFill="1" applyBorder="1" applyAlignment="1">
      <alignment horizontal="center" vertical="center"/>
    </xf>
    <xf numFmtId="0" fontId="253" fillId="4" borderId="73" xfId="0" applyFont="1" applyFill="1" applyBorder="1" applyAlignment="1">
      <alignment horizontal="center" vertical="center"/>
    </xf>
    <xf numFmtId="0" fontId="253" fillId="4" borderId="0" xfId="0" applyFont="1" applyFill="1" applyAlignment="1">
      <alignment horizontal="center" vertical="center"/>
    </xf>
    <xf numFmtId="0" fontId="0" fillId="4" borderId="78" xfId="0" applyFill="1" applyBorder="1" applyAlignment="1">
      <alignment horizontal="center" vertical="center"/>
    </xf>
    <xf numFmtId="0" fontId="6" fillId="7" borderId="0" xfId="0" applyFont="1" applyFill="1" applyAlignment="1">
      <alignment horizontal="center" vertical="center"/>
    </xf>
    <xf numFmtId="0" fontId="2" fillId="7" borderId="1" xfId="0" applyFont="1" applyFill="1" applyBorder="1" applyAlignment="1">
      <alignment horizontal="center" vertical="center" wrapText="1"/>
    </xf>
    <xf numFmtId="0" fontId="0" fillId="10" borderId="1"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4" borderId="27" xfId="0" applyFill="1" applyBorder="1" applyAlignment="1">
      <alignment horizontal="center" vertical="center"/>
    </xf>
    <xf numFmtId="0" fontId="0" fillId="108" borderId="0" xfId="0" applyFill="1" applyAlignment="1">
      <alignment horizontal="center" vertical="center"/>
    </xf>
    <xf numFmtId="0" fontId="2" fillId="109" borderId="0" xfId="0" applyFont="1" applyFill="1" applyAlignment="1">
      <alignment horizontal="center" vertical="center"/>
    </xf>
    <xf numFmtId="0" fontId="0" fillId="109" borderId="0" xfId="0" applyFill="1" applyAlignment="1">
      <alignment horizontal="center" vertical="center"/>
    </xf>
    <xf numFmtId="0" fontId="253" fillId="109" borderId="73" xfId="0" applyFont="1" applyFill="1" applyBorder="1" applyAlignment="1">
      <alignment horizontal="center" vertical="center"/>
    </xf>
    <xf numFmtId="0" fontId="253" fillId="109" borderId="0" xfId="0" applyFont="1" applyFill="1" applyAlignment="1">
      <alignment horizontal="center" vertical="center"/>
    </xf>
    <xf numFmtId="0" fontId="253" fillId="109" borderId="71" xfId="0" applyFont="1" applyFill="1" applyBorder="1" applyAlignment="1">
      <alignment horizontal="center" vertical="center" wrapText="1"/>
    </xf>
    <xf numFmtId="0" fontId="2" fillId="7" borderId="4" xfId="0" applyFont="1" applyFill="1" applyBorder="1" applyAlignment="1">
      <alignment horizontal="center" vertical="center"/>
    </xf>
    <xf numFmtId="0" fontId="0" fillId="109" borderId="78" xfId="0" applyFill="1" applyBorder="1" applyAlignment="1">
      <alignment horizontal="center" vertical="center"/>
    </xf>
    <xf numFmtId="0" fontId="253" fillId="109" borderId="78" xfId="0" applyFont="1" applyFill="1" applyBorder="1" applyAlignment="1">
      <alignment horizontal="center" vertical="center"/>
    </xf>
    <xf numFmtId="0" fontId="0" fillId="0" borderId="0" xfId="0" applyAlignment="1">
      <alignment horizontal="center" vertical="center"/>
    </xf>
    <xf numFmtId="0" fontId="25" fillId="10" borderId="1" xfId="0" applyFont="1" applyFill="1" applyBorder="1" applyAlignment="1">
      <alignment horizontal="center" vertical="center"/>
    </xf>
    <xf numFmtId="0" fontId="6" fillId="10" borderId="1" xfId="0" applyFont="1" applyFill="1" applyBorder="1" applyAlignment="1">
      <alignment horizontal="center" vertical="center"/>
    </xf>
    <xf numFmtId="0" fontId="0" fillId="112" borderId="5" xfId="0" applyFill="1" applyBorder="1" applyAlignment="1">
      <alignment horizontal="center"/>
    </xf>
    <xf numFmtId="0" fontId="255" fillId="104" borderId="0" xfId="0" applyFont="1" applyFill="1" applyAlignment="1">
      <alignment horizontal="center" vertical="center"/>
    </xf>
    <xf numFmtId="0" fontId="0" fillId="112" borderId="1" xfId="0" applyFill="1" applyBorder="1" applyAlignment="1">
      <alignment horizontal="center"/>
    </xf>
    <xf numFmtId="0" fontId="0" fillId="112" borderId="1" xfId="0" applyFill="1" applyBorder="1" applyAlignment="1">
      <alignment horizontal="center" vertical="center"/>
    </xf>
    <xf numFmtId="0" fontId="16" fillId="0" borderId="73" xfId="0" applyFont="1" applyBorder="1"/>
    <xf numFmtId="0" fontId="12" fillId="4" borderId="78" xfId="0" applyFont="1" applyFill="1" applyBorder="1"/>
    <xf numFmtId="0" fontId="2" fillId="7" borderId="10" xfId="0" applyFont="1" applyFill="1" applyBorder="1" applyAlignment="1">
      <alignment horizontal="right"/>
    </xf>
    <xf numFmtId="0" fontId="268" fillId="7" borderId="9" xfId="0" applyFont="1" applyFill="1" applyBorder="1" applyAlignment="1">
      <alignment vertical="center"/>
    </xf>
    <xf numFmtId="0" fontId="26" fillId="107" borderId="9" xfId="0" applyFont="1" applyFill="1" applyBorder="1" applyAlignment="1">
      <alignment horizontal="left" vertical="center"/>
    </xf>
    <xf numFmtId="0" fontId="26" fillId="107" borderId="13" xfId="0" applyFont="1" applyFill="1" applyBorder="1" applyAlignment="1">
      <alignment horizontal="left" vertical="center"/>
    </xf>
    <xf numFmtId="0" fontId="0" fillId="107" borderId="0" xfId="0" applyFill="1"/>
    <xf numFmtId="0" fontId="6" fillId="7" borderId="8" xfId="0" applyFont="1" applyFill="1" applyBorder="1" applyAlignment="1">
      <alignment vertical="center"/>
    </xf>
    <xf numFmtId="0" fontId="0" fillId="107" borderId="12" xfId="0" applyFill="1" applyBorder="1"/>
    <xf numFmtId="0" fontId="0" fillId="107" borderId="10" xfId="0" applyFill="1" applyBorder="1"/>
    <xf numFmtId="0" fontId="6" fillId="7" borderId="14" xfId="0" applyFont="1" applyFill="1" applyBorder="1" applyAlignment="1">
      <alignment vertical="center"/>
    </xf>
    <xf numFmtId="0" fontId="0" fillId="107" borderId="15" xfId="0" applyFill="1" applyBorder="1"/>
    <xf numFmtId="0" fontId="0" fillId="107" borderId="1" xfId="0" applyFill="1" applyBorder="1" applyAlignment="1">
      <alignment horizontal="center" vertical="center" wrapText="1"/>
      <extLst>
        <ext xmlns:xfpb="http://schemas.microsoft.com/office/spreadsheetml/2022/featurepropertybag" uri="{C7286773-470A-42A8-94C5-96B5CB345126}">
          <xfpb:xfComplement i="0"/>
        </ext>
      </extLst>
    </xf>
    <xf numFmtId="0" fontId="6" fillId="7" borderId="7" xfId="0" applyFont="1" applyFill="1" applyBorder="1" applyAlignment="1">
      <alignment horizontal="left"/>
    </xf>
    <xf numFmtId="0" fontId="0" fillId="107" borderId="2" xfId="0" applyFill="1" applyBorder="1"/>
    <xf numFmtId="0" fontId="0" fillId="107" borderId="4" xfId="0" applyFill="1" applyBorder="1"/>
    <xf numFmtId="0" fontId="0" fillId="107" borderId="3" xfId="0" applyFill="1" applyBorder="1"/>
    <xf numFmtId="0" fontId="276" fillId="7" borderId="1" xfId="0" applyFont="1" applyFill="1" applyBorder="1" applyAlignment="1">
      <alignment horizontal="center" vertical="center"/>
    </xf>
    <xf numFmtId="0" fontId="0" fillId="7" borderId="10" xfId="0" applyFill="1" applyBorder="1" applyAlignment="1">
      <alignment horizontal="center" vertical="center" wrapText="1"/>
    </xf>
    <xf numFmtId="0" fontId="0" fillId="107" borderId="2" xfId="0" applyFill="1" applyBorder="1" applyAlignment="1">
      <alignment horizontal="center" vertical="center" wrapText="1"/>
      <extLst>
        <ext xmlns:xfpb="http://schemas.microsoft.com/office/spreadsheetml/2022/featurepropertybag" uri="{C7286773-470A-42A8-94C5-96B5CB345126}">
          <xfpb:xfComplement i="0"/>
        </ext>
      </extLst>
    </xf>
    <xf numFmtId="0" fontId="268" fillId="7" borderId="2" xfId="0" applyFont="1" applyFill="1" applyBorder="1" applyAlignment="1">
      <alignment horizontal="center" vertical="center"/>
    </xf>
    <xf numFmtId="0" fontId="0" fillId="107" borderId="11" xfId="0" applyFill="1" applyBorder="1" applyAlignment="1">
      <alignment horizontal="center" vertical="center"/>
    </xf>
    <xf numFmtId="9" fontId="0" fillId="10" borderId="1" xfId="1" applyFont="1" applyFill="1" applyBorder="1" applyAlignment="1">
      <alignment horizontal="center" vertical="center" wrapText="1"/>
      <extLst>
        <ext xmlns:xfpb="http://schemas.microsoft.com/office/spreadsheetml/2022/featurepropertybag" uri="{C7286773-470A-42A8-94C5-96B5CB345126}">
          <xfpb:xfComplement i="0"/>
        </ext>
      </extLst>
    </xf>
    <xf numFmtId="0" fontId="0" fillId="7" borderId="5" xfId="0" applyFill="1" applyBorder="1" applyAlignment="1">
      <alignment horizontal="center" vertical="center" wrapText="1"/>
    </xf>
    <xf numFmtId="0" fontId="277" fillId="7" borderId="4" xfId="0" applyFont="1" applyFill="1" applyBorder="1" applyAlignment="1">
      <alignment vertical="center"/>
    </xf>
    <xf numFmtId="0" fontId="0" fillId="7" borderId="13" xfId="0" applyFill="1" applyBorder="1" applyAlignment="1">
      <alignment horizontal="left" vertical="center" indent="1"/>
    </xf>
    <xf numFmtId="0" fontId="0" fillId="112" borderId="4" xfId="0" applyFill="1" applyBorder="1" applyAlignment="1">
      <alignment horizontal="center"/>
    </xf>
    <xf numFmtId="9" fontId="2" fillId="10" borderId="5" xfId="1" applyFont="1" applyFill="1" applyBorder="1" applyAlignment="1">
      <alignment horizontal="left"/>
    </xf>
    <xf numFmtId="9" fontId="0" fillId="10" borderId="1" xfId="1" applyFont="1" applyFill="1" applyBorder="1" applyAlignment="1">
      <alignment horizontal="center"/>
    </xf>
    <xf numFmtId="9" fontId="0" fillId="10" borderId="6" xfId="1" applyFont="1" applyFill="1" applyBorder="1" applyAlignment="1">
      <alignment horizontal="center"/>
    </xf>
    <xf numFmtId="9" fontId="0" fillId="10" borderId="11" xfId="1" applyFont="1" applyFill="1" applyBorder="1" applyAlignment="1">
      <alignment horizontal="center"/>
    </xf>
    <xf numFmtId="0" fontId="2" fillId="7" borderId="2" xfId="0" applyFont="1" applyFill="1" applyBorder="1" applyAlignment="1">
      <alignment horizontal="right" vertical="center"/>
    </xf>
    <xf numFmtId="0" fontId="0" fillId="112" borderId="2" xfId="0" applyFill="1" applyBorder="1" applyAlignment="1">
      <alignment horizontal="center" vertical="center"/>
    </xf>
    <xf numFmtId="0" fontId="2" fillId="7" borderId="1" xfId="0" applyFont="1" applyFill="1" applyBorder="1" applyAlignment="1">
      <alignment horizontal="right" vertical="center"/>
    </xf>
    <xf numFmtId="0" fontId="2" fillId="107" borderId="1" xfId="0" applyFont="1" applyFill="1" applyBorder="1" applyAlignment="1">
      <alignment horizontal="left" vertical="center"/>
    </xf>
    <xf numFmtId="0" fontId="2" fillId="107" borderId="7" xfId="0" applyFont="1" applyFill="1" applyBorder="1" applyAlignment="1">
      <alignment horizontal="left"/>
    </xf>
    <xf numFmtId="0" fontId="2" fillId="107" borderId="9" xfId="0" applyFont="1" applyFill="1" applyBorder="1" applyAlignment="1">
      <alignment horizontal="left"/>
    </xf>
    <xf numFmtId="0" fontId="6" fillId="107" borderId="1" xfId="0" applyFont="1" applyFill="1" applyBorder="1" applyAlignment="1">
      <alignment horizontal="center"/>
    </xf>
    <xf numFmtId="0" fontId="0" fillId="7" borderId="1" xfId="0" applyFill="1" applyBorder="1" applyAlignment="1">
      <alignment horizontal="left" vertical="center"/>
    </xf>
    <xf numFmtId="0" fontId="2" fillId="10" borderId="1" xfId="0" applyFont="1" applyFill="1" applyBorder="1" applyAlignment="1">
      <alignment horizontal="left" vertical="center"/>
    </xf>
    <xf numFmtId="0" fontId="0" fillId="107" borderId="1" xfId="0" applyFill="1" applyBorder="1" applyAlignment="1">
      <alignment horizontal="center"/>
    </xf>
    <xf numFmtId="0" fontId="0" fillId="7" borderId="4" xfId="0" applyFill="1" applyBorder="1" applyAlignment="1">
      <alignment horizontal="left" vertical="center" wrapText="1" indent="2"/>
    </xf>
    <xf numFmtId="0" fontId="2" fillId="7" borderId="4" xfId="0" applyFont="1" applyFill="1" applyBorder="1" applyAlignment="1">
      <alignment horizontal="left" indent="3"/>
    </xf>
    <xf numFmtId="0" fontId="260" fillId="107" borderId="4" xfId="0" applyFont="1" applyFill="1" applyBorder="1" applyAlignment="1">
      <alignment horizontal="left" indent="5"/>
    </xf>
    <xf numFmtId="0" fontId="260" fillId="107" borderId="3" xfId="0" applyFont="1" applyFill="1" applyBorder="1" applyAlignment="1">
      <alignment horizontal="left" indent="5"/>
    </xf>
    <xf numFmtId="0" fontId="6" fillId="10" borderId="1" xfId="0" applyFont="1" applyFill="1" applyBorder="1" applyAlignment="1">
      <alignment horizontal="left" wrapText="1"/>
    </xf>
    <xf numFmtId="8" fontId="2" fillId="7" borderId="1" xfId="0" applyNumberFormat="1" applyFont="1" applyFill="1" applyBorder="1" applyAlignment="1">
      <alignment horizontal="right" vertical="center"/>
    </xf>
    <xf numFmtId="0" fontId="11" fillId="10" borderId="2"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2" xfId="0" applyFont="1" applyFill="1" applyBorder="1" applyAlignment="1">
      <alignment horizontal="center" vertical="center"/>
    </xf>
    <xf numFmtId="0" fontId="2" fillId="107" borderId="4" xfId="0" applyFont="1" applyFill="1" applyBorder="1" applyAlignment="1">
      <alignment horizontal="left"/>
    </xf>
    <xf numFmtId="0" fontId="6" fillId="107" borderId="4" xfId="0" applyFont="1" applyFill="1" applyBorder="1" applyAlignment="1">
      <alignment horizontal="center" vertical="center"/>
    </xf>
    <xf numFmtId="0" fontId="278" fillId="107"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4" fillId="7" borderId="1" xfId="0" applyFont="1" applyFill="1" applyBorder="1" applyAlignment="1">
      <alignment horizontal="left" vertical="center"/>
    </xf>
    <xf numFmtId="0" fontId="0" fillId="7" borderId="5" xfId="0" applyFill="1" applyBorder="1" applyAlignment="1">
      <alignment horizontal="center"/>
    </xf>
    <xf numFmtId="0" fontId="0" fillId="112" borderId="2" xfId="0" applyFill="1" applyBorder="1" applyAlignment="1">
      <alignment horizontal="center"/>
    </xf>
    <xf numFmtId="9" fontId="0" fillId="4" borderId="0" xfId="0" applyNumberFormat="1" applyFill="1"/>
    <xf numFmtId="0" fontId="6" fillId="4" borderId="11" xfId="0" applyFont="1" applyFill="1" applyBorder="1" applyAlignment="1">
      <alignment horizontal="center"/>
    </xf>
    <xf numFmtId="0" fontId="2" fillId="4" borderId="5" xfId="0" applyFont="1" applyFill="1" applyBorder="1" applyAlignment="1">
      <alignment horizontal="right"/>
    </xf>
    <xf numFmtId="0" fontId="6" fillId="109" borderId="11" xfId="0" applyFont="1" applyFill="1" applyBorder="1" applyAlignment="1">
      <alignment horizontal="center"/>
    </xf>
    <xf numFmtId="0" fontId="6" fillId="109" borderId="6" xfId="0" applyFont="1" applyFill="1" applyBorder="1" applyAlignment="1">
      <alignment horizontal="center"/>
    </xf>
    <xf numFmtId="0" fontId="0" fillId="0" borderId="5" xfId="0" applyBorder="1" applyAlignment="1">
      <alignment horizontal="center" vertical="center" wrapText="1"/>
    </xf>
    <xf numFmtId="0" fontId="0" fillId="4" borderId="9" xfId="0" applyFill="1" applyBorder="1" applyAlignment="1">
      <alignment horizontal="center" wrapText="1"/>
    </xf>
    <xf numFmtId="0" fontId="0" fillId="4" borderId="7" xfId="0" applyFill="1" applyBorder="1" applyAlignment="1">
      <alignment horizontal="center" wrapText="1"/>
    </xf>
    <xf numFmtId="0" fontId="0" fillId="7" borderId="15" xfId="0" applyFill="1" applyBorder="1" applyAlignment="1">
      <alignment horizontal="center"/>
    </xf>
    <xf numFmtId="0" fontId="0" fillId="7" borderId="7" xfId="0" applyFill="1" applyBorder="1" applyAlignment="1">
      <alignment horizontal="center"/>
    </xf>
    <xf numFmtId="0" fontId="0" fillId="7" borderId="13" xfId="0" applyFill="1" applyBorder="1" applyAlignment="1">
      <alignment horizontal="center"/>
    </xf>
    <xf numFmtId="0" fontId="0" fillId="10" borderId="5" xfId="0" applyFill="1" applyBorder="1"/>
    <xf numFmtId="166" fontId="6" fillId="0" borderId="0" xfId="3" applyNumberFormat="1" applyFont="1" applyAlignment="1"/>
    <xf numFmtId="0" fontId="12" fillId="0" borderId="0" xfId="0" applyFont="1"/>
    <xf numFmtId="166" fontId="11" fillId="0" borderId="0" xfId="3" applyNumberFormat="1" applyFont="1" applyAlignment="1"/>
    <xf numFmtId="166" fontId="270" fillId="0" borderId="0" xfId="3" applyNumberFormat="1" applyFont="1" applyAlignment="1"/>
    <xf numFmtId="166" fontId="2" fillId="0" borderId="0" xfId="3" applyNumberFormat="1" applyFont="1" applyAlignment="1"/>
    <xf numFmtId="166" fontId="2" fillId="0" borderId="0" xfId="3" applyNumberFormat="1" applyFont="1" applyAlignment="1">
      <alignment horizontal="right" vertical="center"/>
    </xf>
    <xf numFmtId="166" fontId="2" fillId="0" borderId="0" xfId="3" applyNumberFormat="1" applyFont="1" applyFill="1" applyAlignment="1"/>
    <xf numFmtId="0" fontId="0" fillId="0" borderId="7" xfId="0" applyBorder="1"/>
    <xf numFmtId="0" fontId="13" fillId="4" borderId="8" xfId="0" applyFont="1" applyFill="1" applyBorder="1"/>
    <xf numFmtId="0" fontId="268" fillId="7" borderId="4" xfId="0" applyFont="1" applyFill="1" applyBorder="1" applyAlignment="1">
      <alignment vertical="center" wrapText="1"/>
    </xf>
    <xf numFmtId="0" fontId="276" fillId="7" borderId="1" xfId="0" applyFont="1" applyFill="1" applyBorder="1" applyAlignment="1">
      <alignment vertical="center" wrapText="1"/>
    </xf>
    <xf numFmtId="0" fontId="0" fillId="7" borderId="12" xfId="0" applyFill="1" applyBorder="1"/>
    <xf numFmtId="0" fontId="0" fillId="7" borderId="15" xfId="0" applyFill="1" applyBorder="1"/>
    <xf numFmtId="0" fontId="0" fillId="7" borderId="2" xfId="0" applyFill="1" applyBorder="1"/>
    <xf numFmtId="0" fontId="12" fillId="0" borderId="0" xfId="0" quotePrefix="1" applyFont="1" applyAlignment="1">
      <alignment horizontal="left" vertical="center"/>
    </xf>
    <xf numFmtId="0" fontId="252" fillId="0" borderId="72" xfId="0" applyFont="1" applyBorder="1"/>
    <xf numFmtId="0" fontId="253" fillId="0" borderId="73" xfId="0" applyFont="1" applyBorder="1"/>
    <xf numFmtId="0" fontId="9" fillId="0" borderId="75" xfId="2" applyFill="1" applyBorder="1"/>
    <xf numFmtId="0" fontId="10" fillId="0" borderId="77" xfId="0" applyFont="1" applyBorder="1"/>
    <xf numFmtId="0" fontId="9" fillId="4" borderId="0" xfId="2" applyFill="1" applyAlignment="1">
      <alignment horizontal="right"/>
    </xf>
    <xf numFmtId="0" fontId="6" fillId="4" borderId="0" xfId="0" applyFont="1" applyFill="1" applyAlignment="1">
      <alignment vertical="center"/>
    </xf>
    <xf numFmtId="8" fontId="6" fillId="10" borderId="2" xfId="0" applyNumberFormat="1" applyFont="1" applyFill="1" applyBorder="1" applyAlignment="1">
      <alignment horizontal="left" vertical="center"/>
    </xf>
    <xf numFmtId="0" fontId="16" fillId="4" borderId="7" xfId="0" applyFont="1" applyFill="1" applyBorder="1"/>
    <xf numFmtId="0" fontId="2" fillId="0" borderId="8" xfId="0" applyFont="1" applyBorder="1"/>
    <xf numFmtId="0" fontId="6" fillId="0" borderId="6" xfId="0" applyFont="1" applyBorder="1" applyAlignment="1">
      <alignment horizontal="center" vertical="center"/>
    </xf>
    <xf numFmtId="0" fontId="0" fillId="7" borderId="5" xfId="0" applyFill="1" applyBorder="1" applyAlignment="1">
      <alignment horizontal="center" vertical="center"/>
    </xf>
    <xf numFmtId="0" fontId="0" fillId="7" borderId="11" xfId="0" applyFill="1" applyBorder="1" applyAlignment="1">
      <alignment horizontal="center" vertical="center"/>
    </xf>
    <xf numFmtId="0" fontId="2" fillId="10" borderId="9" xfId="0" applyFont="1" applyFill="1" applyBorder="1" applyAlignment="1">
      <alignment horizontal="center"/>
    </xf>
    <xf numFmtId="0" fontId="0" fillId="107" borderId="9" xfId="0" applyFill="1" applyBorder="1" applyAlignment="1">
      <alignment horizontal="center"/>
    </xf>
    <xf numFmtId="0" fontId="0" fillId="107" borderId="4" xfId="0" applyFill="1" applyBorder="1" applyAlignment="1">
      <alignment horizontal="center"/>
    </xf>
    <xf numFmtId="0" fontId="0" fillId="107" borderId="13" xfId="0" applyFill="1" applyBorder="1" applyAlignment="1">
      <alignment horizontal="center"/>
    </xf>
    <xf numFmtId="0" fontId="0" fillId="107" borderId="3" xfId="0" applyFill="1" applyBorder="1" applyAlignment="1">
      <alignment horizontal="center"/>
    </xf>
    <xf numFmtId="0" fontId="0" fillId="107" borderId="14" xfId="0" applyFill="1" applyBorder="1" applyAlignment="1">
      <alignment horizontal="center"/>
    </xf>
    <xf numFmtId="0" fontId="0" fillId="107" borderId="15" xfId="0" applyFill="1" applyBorder="1" applyAlignment="1">
      <alignment horizontal="center"/>
    </xf>
    <xf numFmtId="0" fontId="2" fillId="7" borderId="0" xfId="0" applyFont="1" applyFill="1" applyAlignment="1">
      <alignment vertical="top" wrapText="1"/>
    </xf>
    <xf numFmtId="0" fontId="25" fillId="7" borderId="1" xfId="0" applyFont="1" applyFill="1" applyBorder="1" applyAlignment="1">
      <alignment horizontal="left" indent="1"/>
    </xf>
    <xf numFmtId="165" fontId="254" fillId="0" borderId="2" xfId="1" applyNumberFormat="1" applyFont="1" applyFill="1" applyBorder="1" applyAlignment="1">
      <alignment horizontal="right" vertical="center" indent="1"/>
    </xf>
    <xf numFmtId="0" fontId="2" fillId="7" borderId="11" xfId="0" applyFont="1" applyFill="1" applyBorder="1" applyAlignment="1">
      <alignment horizontal="right" vertical="center"/>
    </xf>
    <xf numFmtId="0" fontId="16" fillId="11" borderId="9" xfId="0" applyFont="1" applyFill="1" applyBorder="1"/>
    <xf numFmtId="0" fontId="7" fillId="11" borderId="0" xfId="0" applyFont="1" applyFill="1"/>
    <xf numFmtId="0" fontId="0" fillId="11" borderId="10" xfId="0" applyFill="1" applyBorder="1"/>
    <xf numFmtId="0" fontId="0" fillId="11" borderId="9" xfId="0" applyFill="1" applyBorder="1"/>
    <xf numFmtId="0" fontId="13" fillId="11" borderId="0" xfId="0" applyFont="1" applyFill="1"/>
    <xf numFmtId="0" fontId="0" fillId="11" borderId="13" xfId="0" applyFill="1" applyBorder="1"/>
    <xf numFmtId="0" fontId="0" fillId="11" borderId="14" xfId="0" applyFill="1" applyBorder="1"/>
    <xf numFmtId="0" fontId="0" fillId="11" borderId="15" xfId="0" applyFill="1" applyBorder="1"/>
    <xf numFmtId="0" fontId="16" fillId="4" borderId="5" xfId="0" applyFont="1" applyFill="1" applyBorder="1"/>
    <xf numFmtId="0" fontId="16" fillId="11" borderId="7" xfId="0" applyFont="1" applyFill="1" applyBorder="1"/>
    <xf numFmtId="0" fontId="7" fillId="11" borderId="8" xfId="0" applyFont="1" applyFill="1" applyBorder="1"/>
    <xf numFmtId="166" fontId="6" fillId="0" borderId="0" xfId="3" applyNumberFormat="1" applyFont="1" applyFill="1" applyAlignment="1"/>
    <xf numFmtId="166" fontId="2" fillId="0" borderId="0" xfId="3" applyNumberFormat="1" applyFont="1" applyFill="1" applyAlignment="1">
      <alignment horizontal="right" vertical="center"/>
    </xf>
    <xf numFmtId="0" fontId="279" fillId="113" borderId="0" xfId="0" applyFont="1" applyFill="1" applyAlignment="1">
      <alignment horizontal="center"/>
    </xf>
    <xf numFmtId="0" fontId="0" fillId="4" borderId="8" xfId="0" applyFill="1" applyBorder="1" applyAlignment="1">
      <alignment horizontal="center"/>
    </xf>
    <xf numFmtId="166" fontId="5" fillId="0" borderId="0" xfId="3" applyNumberFormat="1" applyFont="1" applyFill="1" applyAlignment="1"/>
    <xf numFmtId="166" fontId="5" fillId="0" borderId="0" xfId="3" applyNumberFormat="1" applyFont="1" applyAlignment="1"/>
    <xf numFmtId="0" fontId="25" fillId="7" borderId="1" xfId="0" applyFont="1" applyFill="1" applyBorder="1" applyAlignment="1">
      <alignment horizontal="center" vertical="center"/>
    </xf>
    <xf numFmtId="0" fontId="0" fillId="7" borderId="1"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7" borderId="0" xfId="0" applyFill="1" applyAlignment="1">
      <alignment horizontal="left" wrapText="1"/>
    </xf>
    <xf numFmtId="0" fontId="0" fillId="7" borderId="4" xfId="0" applyFill="1" applyBorder="1" applyAlignment="1">
      <alignment horizontal="center" vertical="center"/>
    </xf>
    <xf numFmtId="0" fontId="2" fillId="7" borderId="5" xfId="0" applyFont="1" applyFill="1" applyBorder="1" applyAlignment="1">
      <alignment horizontal="left" vertical="center"/>
    </xf>
    <xf numFmtId="0" fontId="0" fillId="7" borderId="2" xfId="0" applyFill="1" applyBorder="1" applyAlignment="1">
      <alignment horizontal="center"/>
    </xf>
    <xf numFmtId="0" fontId="0" fillId="7" borderId="8" xfId="0" applyFill="1" applyBorder="1" applyAlignment="1">
      <alignment horizontal="center"/>
    </xf>
    <xf numFmtId="0" fontId="0" fillId="7" borderId="12" xfId="0" applyFill="1" applyBorder="1" applyAlignment="1">
      <alignment horizontal="center"/>
    </xf>
    <xf numFmtId="0" fontId="0" fillId="7" borderId="9" xfId="0" applyFill="1" applyBorder="1" applyAlignment="1">
      <alignment horizontal="center"/>
    </xf>
    <xf numFmtId="0" fontId="0" fillId="7" borderId="4" xfId="0" applyFill="1" applyBorder="1" applyAlignment="1">
      <alignment horizontal="center"/>
    </xf>
    <xf numFmtId="0" fontId="0" fillId="7" borderId="0" xfId="0" applyFill="1" applyAlignment="1">
      <alignment horizontal="center"/>
    </xf>
    <xf numFmtId="0" fontId="0" fillId="7" borderId="10" xfId="0" applyFill="1" applyBorder="1" applyAlignment="1">
      <alignment horizontal="center"/>
    </xf>
    <xf numFmtId="0" fontId="0" fillId="7" borderId="3" xfId="0" applyFill="1" applyBorder="1" applyAlignment="1">
      <alignment horizontal="center"/>
    </xf>
    <xf numFmtId="0" fontId="0" fillId="7" borderId="14" xfId="0" applyFill="1" applyBorder="1" applyAlignment="1">
      <alignment horizontal="center"/>
    </xf>
    <xf numFmtId="0" fontId="25" fillId="7" borderId="0" xfId="0" applyFont="1" applyFill="1" applyAlignment="1">
      <alignment horizontal="left" vertical="center" indent="2"/>
    </xf>
    <xf numFmtId="0" fontId="2" fillId="7" borderId="7" xfId="0" applyFont="1" applyFill="1" applyBorder="1" applyAlignment="1">
      <alignment horizontal="left"/>
    </xf>
    <xf numFmtId="0" fontId="2" fillId="7" borderId="9" xfId="0" applyFont="1" applyFill="1" applyBorder="1" applyAlignment="1">
      <alignment horizontal="left"/>
    </xf>
    <xf numFmtId="1" fontId="0" fillId="7" borderId="9" xfId="0" applyNumberFormat="1" applyFill="1" applyBorder="1" applyAlignment="1">
      <alignment horizontal="center"/>
    </xf>
    <xf numFmtId="1" fontId="0" fillId="7" borderId="4" xfId="0" applyNumberFormat="1" applyFill="1" applyBorder="1" applyAlignment="1">
      <alignment horizontal="center"/>
    </xf>
    <xf numFmtId="1" fontId="0" fillId="7" borderId="13" xfId="0" applyNumberFormat="1" applyFill="1" applyBorder="1" applyAlignment="1">
      <alignment horizontal="center"/>
    </xf>
    <xf numFmtId="1" fontId="0" fillId="7" borderId="3" xfId="0" applyNumberFormat="1" applyFill="1" applyBorder="1" applyAlignment="1">
      <alignment horizontal="center"/>
    </xf>
    <xf numFmtId="0" fontId="2" fillId="7" borderId="2" xfId="0" applyFont="1" applyFill="1" applyBorder="1" applyAlignment="1">
      <alignment horizontal="left"/>
    </xf>
    <xf numFmtId="0" fontId="2" fillId="7" borderId="4" xfId="0" applyFont="1" applyFill="1" applyBorder="1" applyAlignment="1">
      <alignment horizontal="left"/>
    </xf>
    <xf numFmtId="0" fontId="0" fillId="7" borderId="10" xfId="0" applyFill="1" applyBorder="1" applyAlignment="1">
      <alignment horizontal="center" vertical="center"/>
    </xf>
    <xf numFmtId="0" fontId="277" fillId="7" borderId="7" xfId="0" applyFont="1" applyFill="1" applyBorder="1" applyAlignment="1">
      <alignment horizontal="center" vertical="center"/>
    </xf>
    <xf numFmtId="0" fontId="277" fillId="7" borderId="2" xfId="0" applyFont="1" applyFill="1" applyBorder="1" applyAlignment="1">
      <alignment horizontal="center" vertical="center"/>
    </xf>
    <xf numFmtId="0" fontId="0" fillId="7" borderId="3" xfId="0" applyFill="1" applyBorder="1" applyAlignment="1">
      <alignment horizontal="center" vertical="center"/>
    </xf>
    <xf numFmtId="0" fontId="258" fillId="7" borderId="2" xfId="0" applyFont="1" applyFill="1" applyBorder="1" applyAlignment="1">
      <alignment horizontal="center" vertical="center"/>
    </xf>
    <xf numFmtId="0" fontId="258" fillId="7" borderId="8" xfId="0" applyFont="1" applyFill="1" applyBorder="1" applyAlignment="1">
      <alignment horizontal="center" vertical="center"/>
    </xf>
    <xf numFmtId="0" fontId="258" fillId="7" borderId="12" xfId="0" applyFont="1" applyFill="1" applyBorder="1" applyAlignment="1">
      <alignment horizontal="center" vertical="center"/>
    </xf>
    <xf numFmtId="0" fontId="0" fillId="7" borderId="13" xfId="0" applyFill="1" applyBorder="1"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277" fillId="7" borderId="3"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277" fillId="7" borderId="3" xfId="0" applyFont="1" applyFill="1" applyBorder="1" applyAlignment="1">
      <alignment horizontal="center" vertical="center" wrapText="1"/>
    </xf>
    <xf numFmtId="0" fontId="258" fillId="7"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258" fillId="7" borderId="1" xfId="0" applyFont="1" applyFill="1" applyBorder="1" applyAlignment="1">
      <alignment horizontal="center" vertical="center" wrapText="1"/>
    </xf>
    <xf numFmtId="0" fontId="6" fillId="7" borderId="6" xfId="0" applyFont="1" applyFill="1" applyBorder="1" applyAlignment="1">
      <alignment horizontal="left" vertical="center"/>
    </xf>
    <xf numFmtId="0" fontId="6" fillId="7" borderId="10" xfId="0" applyFont="1" applyFill="1" applyBorder="1" applyAlignment="1">
      <alignment vertical="center"/>
    </xf>
    <xf numFmtId="0" fontId="6" fillId="7" borderId="15" xfId="0" applyFont="1" applyFill="1" applyBorder="1" applyAlignment="1">
      <alignment vertical="center"/>
    </xf>
    <xf numFmtId="0" fontId="6" fillId="7" borderId="12" xfId="0" applyFont="1" applyFill="1" applyBorder="1" applyAlignment="1">
      <alignment vertical="center"/>
    </xf>
    <xf numFmtId="0" fontId="6" fillId="7" borderId="6" xfId="0" applyFont="1" applyFill="1" applyBorder="1" applyAlignment="1">
      <alignment vertical="center"/>
    </xf>
    <xf numFmtId="0" fontId="6" fillId="7" borderId="11" xfId="0" applyFont="1" applyFill="1" applyBorder="1" applyAlignment="1">
      <alignment vertical="center"/>
    </xf>
    <xf numFmtId="0" fontId="0" fillId="7" borderId="14" xfId="0" applyFill="1" applyBorder="1"/>
    <xf numFmtId="0" fontId="0" fillId="7" borderId="10" xfId="0" applyFill="1" applyBorder="1"/>
    <xf numFmtId="0" fontId="2" fillId="7" borderId="5" xfId="0" applyFont="1" applyFill="1" applyBorder="1" applyAlignment="1">
      <alignment horizontal="right"/>
    </xf>
    <xf numFmtId="0" fontId="0" fillId="7" borderId="2" xfId="0" applyFill="1" applyBorder="1" applyAlignment="1">
      <alignment horizontal="center" vertical="center" wrapText="1"/>
    </xf>
    <xf numFmtId="0" fontId="0" fillId="10" borderId="4"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10" borderId="3"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10" borderId="4" xfId="0" applyFill="1" applyBorder="1" applyAlignment="1">
      <alignment horizontal="center" vertical="center" wrapText="1"/>
    </xf>
    <xf numFmtId="0" fontId="0" fillId="10" borderId="3" xfId="0" applyFill="1" applyBorder="1" applyAlignment="1">
      <alignment horizontal="center" vertical="center" wrapText="1"/>
    </xf>
    <xf numFmtId="0" fontId="268" fillId="7" borderId="8" xfId="0" applyFont="1" applyFill="1" applyBorder="1" applyAlignment="1">
      <alignment horizontal="center" vertical="center"/>
    </xf>
    <xf numFmtId="0" fontId="276" fillId="7" borderId="2" xfId="0" applyFont="1" applyFill="1" applyBorder="1" applyAlignment="1">
      <alignment horizontal="center" vertical="center"/>
    </xf>
    <xf numFmtId="0" fontId="0" fillId="7" borderId="9" xfId="0" applyFill="1" applyBorder="1" applyAlignment="1">
      <alignment horizontal="center" vertical="center" wrapText="1"/>
    </xf>
    <xf numFmtId="0" fontId="2" fillId="7" borderId="13" xfId="0" applyFont="1" applyFill="1" applyBorder="1" applyAlignment="1">
      <alignment horizontal="left"/>
    </xf>
    <xf numFmtId="0" fontId="6" fillId="7" borderId="9" xfId="0" applyFont="1" applyFill="1" applyBorder="1" applyAlignment="1">
      <alignment vertical="center"/>
    </xf>
    <xf numFmtId="0" fontId="6" fillId="7" borderId="13" xfId="0" applyFont="1" applyFill="1" applyBorder="1" applyAlignment="1">
      <alignment vertical="center"/>
    </xf>
    <xf numFmtId="0" fontId="6" fillId="7" borderId="5" xfId="0" applyFont="1" applyFill="1" applyBorder="1" applyAlignment="1">
      <alignment vertical="center"/>
    </xf>
    <xf numFmtId="0" fontId="2" fillId="7" borderId="7" xfId="0" applyFont="1" applyFill="1" applyBorder="1" applyAlignment="1">
      <alignment vertical="center"/>
    </xf>
    <xf numFmtId="0" fontId="16" fillId="7" borderId="9" xfId="0" applyFont="1" applyFill="1" applyBorder="1" applyAlignment="1">
      <alignment vertical="center"/>
    </xf>
    <xf numFmtId="0" fontId="16" fillId="7" borderId="13" xfId="0" applyFont="1" applyFill="1" applyBorder="1" applyAlignment="1">
      <alignment vertical="center"/>
    </xf>
    <xf numFmtId="0" fontId="16" fillId="7" borderId="0" xfId="0" applyFont="1" applyFill="1" applyAlignment="1">
      <alignment vertical="center"/>
    </xf>
    <xf numFmtId="0" fontId="2" fillId="7" borderId="11" xfId="0" applyFont="1" applyFill="1" applyBorder="1" applyAlignment="1">
      <alignment horizontal="right"/>
    </xf>
    <xf numFmtId="0" fontId="0" fillId="7" borderId="0" xfId="0" applyFill="1" applyAlignment="1">
      <alignment horizontal="left" vertical="center" indent="1"/>
    </xf>
    <xf numFmtId="0" fontId="0" fillId="7" borderId="14" xfId="0" applyFill="1" applyBorder="1" applyAlignment="1">
      <alignment horizontal="left" vertical="center" indent="1"/>
    </xf>
    <xf numFmtId="0" fontId="6" fillId="7" borderId="14" xfId="0" applyFont="1" applyFill="1" applyBorder="1" applyAlignment="1">
      <alignment horizontal="left" vertical="center"/>
    </xf>
    <xf numFmtId="9" fontId="2" fillId="10" borderId="1" xfId="1" applyFont="1" applyFill="1" applyBorder="1" applyAlignment="1">
      <alignment horizontal="left"/>
    </xf>
    <xf numFmtId="9" fontId="16" fillId="7" borderId="5" xfId="0" applyNumberFormat="1" applyFont="1" applyFill="1" applyBorder="1" applyAlignment="1">
      <alignment horizontal="left"/>
    </xf>
    <xf numFmtId="0" fontId="6" fillId="7" borderId="5" xfId="0" applyFont="1" applyFill="1" applyBorder="1" applyAlignment="1">
      <alignment horizontal="center"/>
    </xf>
    <xf numFmtId="0" fontId="6" fillId="7" borderId="5" xfId="0" applyFont="1" applyFill="1" applyBorder="1" applyAlignment="1">
      <alignment horizontal="right" vertical="center"/>
    </xf>
    <xf numFmtId="0" fontId="6" fillId="7" borderId="6" xfId="0" applyFont="1" applyFill="1" applyBorder="1" applyAlignment="1">
      <alignment horizontal="right" vertical="center"/>
    </xf>
    <xf numFmtId="0" fontId="6" fillId="7" borderId="11" xfId="0" applyFont="1" applyFill="1" applyBorder="1" applyAlignment="1">
      <alignment horizontal="right" vertical="center"/>
    </xf>
    <xf numFmtId="0" fontId="2" fillId="7" borderId="13" xfId="0" applyFont="1" applyFill="1" applyBorder="1" applyAlignment="1">
      <alignment horizontal="right" vertical="center"/>
    </xf>
    <xf numFmtId="0" fontId="6" fillId="7" borderId="14" xfId="0" applyFont="1" applyFill="1" applyBorder="1" applyAlignment="1">
      <alignment horizontal="right" vertical="center"/>
    </xf>
    <xf numFmtId="0" fontId="2" fillId="7" borderId="15" xfId="0" applyFont="1" applyFill="1" applyBorder="1" applyAlignment="1">
      <alignment horizontal="right" vertical="center"/>
    </xf>
    <xf numFmtId="0" fontId="2" fillId="10" borderId="7" xfId="0" applyFont="1" applyFill="1" applyBorder="1" applyAlignment="1">
      <alignment horizontal="center"/>
    </xf>
    <xf numFmtId="0" fontId="2" fillId="7" borderId="1" xfId="0" applyFont="1" applyFill="1" applyBorder="1" applyAlignment="1">
      <alignment horizontal="left" vertical="center"/>
    </xf>
    <xf numFmtId="0" fontId="2" fillId="7" borderId="3" xfId="0" applyFont="1" applyFill="1" applyBorder="1"/>
    <xf numFmtId="0" fontId="2" fillId="7" borderId="1" xfId="0" applyFont="1" applyFill="1" applyBorder="1"/>
    <xf numFmtId="0" fontId="2" fillId="7" borderId="9" xfId="0" applyFont="1" applyFill="1" applyBorder="1" applyAlignment="1">
      <alignment horizontal="right"/>
    </xf>
    <xf numFmtId="0" fontId="2" fillId="7" borderId="13" xfId="0" applyFont="1" applyFill="1" applyBorder="1" applyAlignment="1">
      <alignment horizontal="right"/>
    </xf>
    <xf numFmtId="0" fontId="2" fillId="7" borderId="3" xfId="0" applyFont="1" applyFill="1" applyBorder="1" applyAlignment="1">
      <alignment horizontal="right"/>
    </xf>
    <xf numFmtId="0" fontId="2" fillId="7" borderId="1" xfId="0" applyFont="1" applyFill="1" applyBorder="1" applyAlignment="1">
      <alignment horizontal="left"/>
    </xf>
    <xf numFmtId="0" fontId="2" fillId="7" borderId="0" xfId="0" applyFont="1" applyFill="1" applyAlignment="1">
      <alignment horizontal="left"/>
    </xf>
    <xf numFmtId="166" fontId="253" fillId="4" borderId="0" xfId="3" applyNumberFormat="1" applyFont="1" applyFill="1" applyBorder="1" applyAlignment="1">
      <alignment horizontal="left"/>
    </xf>
    <xf numFmtId="166" fontId="253" fillId="4" borderId="71" xfId="3" applyNumberFormat="1" applyFont="1" applyFill="1" applyBorder="1" applyAlignment="1">
      <alignment horizontal="left" vertical="top" wrapText="1"/>
    </xf>
    <xf numFmtId="166" fontId="253" fillId="4" borderId="71" xfId="3" applyNumberFormat="1" applyFont="1" applyFill="1" applyBorder="1" applyAlignment="1">
      <alignment horizontal="center" wrapText="1"/>
    </xf>
    <xf numFmtId="0" fontId="253" fillId="4" borderId="71" xfId="0" applyFont="1" applyFill="1" applyBorder="1" applyAlignment="1">
      <alignment horizontal="left" vertical="top" wrapText="1" indent="1"/>
    </xf>
    <xf numFmtId="0" fontId="253" fillId="13" borderId="71" xfId="0" applyFont="1" applyFill="1" applyBorder="1" applyAlignment="1">
      <alignment horizontal="center" vertical="top" wrapText="1"/>
    </xf>
    <xf numFmtId="0" fontId="253" fillId="13" borderId="71" xfId="0" applyFont="1" applyFill="1" applyBorder="1" applyAlignment="1">
      <alignment horizontal="left" vertical="top"/>
    </xf>
    <xf numFmtId="0" fontId="0" fillId="7" borderId="9" xfId="0" applyFill="1" applyBorder="1" applyAlignment="1">
      <alignment horizontal="left"/>
    </xf>
    <xf numFmtId="0" fontId="6" fillId="7" borderId="9" xfId="0" applyFont="1" applyFill="1" applyBorder="1"/>
    <xf numFmtId="0" fontId="0" fillId="7" borderId="9" xfId="0" applyFill="1" applyBorder="1" applyAlignment="1">
      <alignment horizontal="left" indent="1"/>
    </xf>
    <xf numFmtId="0" fontId="0" fillId="7" borderId="13" xfId="0" applyFill="1" applyBorder="1" applyAlignment="1">
      <alignment horizontal="left" indent="1"/>
    </xf>
    <xf numFmtId="0" fontId="0" fillId="7" borderId="8" xfId="0" applyFill="1" applyBorder="1"/>
    <xf numFmtId="0" fontId="2" fillId="7" borderId="3" xfId="0" applyFont="1" applyFill="1" applyBorder="1" applyAlignment="1">
      <alignment horizontal="left"/>
    </xf>
    <xf numFmtId="213" fontId="2" fillId="7" borderId="9" xfId="0" applyNumberFormat="1" applyFont="1" applyFill="1" applyBorder="1" applyAlignment="1">
      <alignment horizontal="left"/>
    </xf>
    <xf numFmtId="213" fontId="2" fillId="7" borderId="4" xfId="0" applyNumberFormat="1" applyFont="1" applyFill="1" applyBorder="1" applyAlignment="1">
      <alignment horizontal="left"/>
    </xf>
    <xf numFmtId="0" fontId="6" fillId="7" borderId="7" xfId="0" applyFont="1" applyFill="1" applyBorder="1" applyAlignment="1">
      <alignment horizontal="center"/>
    </xf>
    <xf numFmtId="0" fontId="6" fillId="7" borderId="2" xfId="0" applyFont="1" applyFill="1" applyBorder="1" applyAlignment="1">
      <alignment horizontal="center"/>
    </xf>
    <xf numFmtId="0" fontId="6" fillId="7" borderId="7" xfId="0" applyFont="1" applyFill="1" applyBorder="1" applyAlignment="1">
      <alignment vertical="center"/>
    </xf>
    <xf numFmtId="0" fontId="0" fillId="7" borderId="7" xfId="0" applyFill="1" applyBorder="1"/>
    <xf numFmtId="0" fontId="0" fillId="7" borderId="9" xfId="0" applyFill="1" applyBorder="1"/>
    <xf numFmtId="0" fontId="0" fillId="7" borderId="13" xfId="0" applyFill="1" applyBorder="1"/>
    <xf numFmtId="0" fontId="6" fillId="107" borderId="1" xfId="0" applyFont="1" applyFill="1" applyBorder="1" applyAlignment="1">
      <alignment horizontal="center" vertical="center"/>
    </xf>
    <xf numFmtId="0" fontId="6" fillId="107" borderId="11" xfId="0" applyFont="1" applyFill="1" applyBorder="1" applyAlignment="1">
      <alignment horizontal="center" vertical="center"/>
    </xf>
    <xf numFmtId="0" fontId="0" fillId="7" borderId="2" xfId="0" applyFill="1" applyBorder="1" applyAlignment="1">
      <alignment horizontal="left" vertical="center" wrapText="1" indent="2"/>
    </xf>
    <xf numFmtId="0" fontId="0" fillId="107" borderId="2" xfId="0" applyFill="1" applyBorder="1" applyAlignment="1">
      <alignment horizontal="center" vertical="center"/>
    </xf>
    <xf numFmtId="0" fontId="0" fillId="7" borderId="2" xfId="0" applyFill="1" applyBorder="1" applyAlignment="1">
      <alignment horizontal="left" indent="2"/>
    </xf>
    <xf numFmtId="0" fontId="0" fillId="107" borderId="12" xfId="0" applyFill="1" applyBorder="1" applyAlignment="1">
      <alignment horizontal="center" vertical="center"/>
    </xf>
    <xf numFmtId="9" fontId="0" fillId="10" borderId="2" xfId="1" applyFont="1" applyFill="1" applyBorder="1" applyAlignment="1">
      <alignment horizontal="center" vertical="center" wrapText="1"/>
      <extLst>
        <ext xmlns:xfpb="http://schemas.microsoft.com/office/spreadsheetml/2022/featurepropertybag" uri="{C7286773-470A-42A8-94C5-96B5CB345126}">
          <xfpb:xfComplement i="0"/>
        </ext>
      </extLst>
    </xf>
    <xf numFmtId="0" fontId="260" fillId="107" borderId="9" xfId="0" applyFont="1" applyFill="1" applyBorder="1" applyAlignment="1">
      <alignment horizontal="center" vertical="center"/>
    </xf>
    <xf numFmtId="0" fontId="260" fillId="107" borderId="4" xfId="0" applyFont="1" applyFill="1" applyBorder="1" applyAlignment="1">
      <alignment horizontal="center" vertical="center"/>
    </xf>
    <xf numFmtId="0" fontId="260" fillId="107" borderId="13" xfId="0" applyFont="1" applyFill="1" applyBorder="1" applyAlignment="1">
      <alignment horizontal="center" vertical="center"/>
    </xf>
    <xf numFmtId="0" fontId="260" fillId="107" borderId="7" xfId="0" applyFont="1" applyFill="1" applyBorder="1" applyAlignment="1">
      <alignment horizontal="center" vertical="center"/>
    </xf>
    <xf numFmtId="0" fontId="260" fillId="107" borderId="2" xfId="0" applyFont="1" applyFill="1" applyBorder="1" applyAlignment="1">
      <alignment horizontal="center" vertical="center"/>
    </xf>
    <xf numFmtId="0" fontId="260" fillId="107" borderId="3" xfId="0" applyFont="1" applyFill="1" applyBorder="1" applyAlignment="1">
      <alignment horizontal="center" vertical="center"/>
    </xf>
    <xf numFmtId="0" fontId="0" fillId="10" borderId="2"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107" borderId="7" xfId="0" applyFill="1" applyBorder="1" applyAlignment="1">
      <alignment horizontal="center" vertical="center"/>
    </xf>
    <xf numFmtId="0" fontId="0" fillId="107" borderId="8" xfId="0" applyFill="1" applyBorder="1" applyAlignment="1">
      <alignment horizontal="center" vertical="center"/>
    </xf>
    <xf numFmtId="0" fontId="2" fillId="107" borderId="1" xfId="0" applyFont="1" applyFill="1" applyBorder="1" applyAlignment="1">
      <alignment horizontal="left"/>
    </xf>
    <xf numFmtId="0" fontId="0" fillId="107" borderId="5" xfId="0" applyFill="1" applyBorder="1" applyAlignment="1">
      <alignment horizontal="center"/>
    </xf>
    <xf numFmtId="0" fontId="0" fillId="107" borderId="6" xfId="0" applyFill="1" applyBorder="1" applyAlignment="1">
      <alignment horizontal="center"/>
    </xf>
    <xf numFmtId="0" fontId="0" fillId="107" borderId="11" xfId="0" applyFill="1" applyBorder="1" applyAlignment="1">
      <alignment horizontal="center"/>
    </xf>
    <xf numFmtId="0" fontId="2" fillId="107" borderId="13" xfId="0" applyFont="1" applyFill="1" applyBorder="1" applyAlignment="1">
      <alignment horizontal="left"/>
    </xf>
    <xf numFmtId="0" fontId="2" fillId="107" borderId="3" xfId="0" applyFont="1" applyFill="1" applyBorder="1" applyAlignment="1">
      <alignment horizontal="left"/>
    </xf>
    <xf numFmtId="0" fontId="6" fillId="7" borderId="4" xfId="0" applyFont="1" applyFill="1" applyBorder="1" applyAlignment="1">
      <alignment vertical="center"/>
    </xf>
    <xf numFmtId="0" fontId="6" fillId="7" borderId="3" xfId="0" applyFont="1" applyFill="1" applyBorder="1" applyAlignment="1">
      <alignment vertical="center"/>
    </xf>
    <xf numFmtId="0" fontId="0" fillId="107" borderId="0" xfId="0" applyFill="1" applyAlignment="1">
      <alignment vertical="center"/>
    </xf>
    <xf numFmtId="0" fontId="6" fillId="107" borderId="0" xfId="0" applyFont="1" applyFill="1" applyAlignment="1">
      <alignment vertical="center"/>
    </xf>
    <xf numFmtId="0" fontId="2" fillId="107" borderId="5" xfId="0" applyFont="1" applyFill="1" applyBorder="1" applyAlignment="1">
      <alignment horizontal="left"/>
    </xf>
    <xf numFmtId="0" fontId="2" fillId="107" borderId="0" xfId="0" quotePrefix="1" applyFont="1" applyFill="1" applyAlignment="1">
      <alignment vertical="top" wrapText="1"/>
    </xf>
    <xf numFmtId="0" fontId="6" fillId="107" borderId="4" xfId="0" applyFont="1" applyFill="1" applyBorder="1" applyAlignment="1">
      <alignment horizontal="left" indent="1"/>
    </xf>
    <xf numFmtId="0" fontId="6" fillId="107" borderId="0" xfId="0" applyFont="1" applyFill="1" applyAlignment="1">
      <alignment horizontal="center" vertical="center"/>
    </xf>
    <xf numFmtId="1" fontId="2" fillId="0" borderId="0" xfId="0" applyNumberFormat="1" applyFont="1"/>
    <xf numFmtId="0" fontId="2" fillId="10" borderId="0" xfId="0" applyFont="1" applyFill="1" applyAlignment="1">
      <alignment horizontal="center"/>
    </xf>
    <xf numFmtId="0" fontId="6" fillId="0" borderId="5" xfId="0" applyFont="1" applyBorder="1" applyAlignment="1">
      <alignment horizontal="center" vertical="center" wrapText="1"/>
    </xf>
    <xf numFmtId="166" fontId="6" fillId="0" borderId="6" xfId="3" applyNumberFormat="1" applyFont="1" applyBorder="1" applyAlignment="1">
      <alignment horizontal="center" vertical="center" wrapText="1"/>
    </xf>
    <xf numFmtId="0" fontId="6" fillId="0" borderId="11" xfId="0" applyFont="1" applyBorder="1" applyAlignment="1">
      <alignment horizontal="center" vertical="center"/>
    </xf>
    <xf numFmtId="0" fontId="11" fillId="0" borderId="6" xfId="0" applyFont="1" applyBorder="1" applyAlignment="1">
      <alignment horizontal="center" vertical="center"/>
    </xf>
    <xf numFmtId="0" fontId="6" fillId="0" borderId="6" xfId="0" applyFont="1" applyBorder="1" applyAlignment="1">
      <alignment horizontal="center" vertical="center" wrapText="1"/>
    </xf>
    <xf numFmtId="0" fontId="6" fillId="0" borderId="95" xfId="0" applyFont="1" applyBorder="1" applyAlignment="1">
      <alignment horizontal="center" vertical="center"/>
    </xf>
    <xf numFmtId="0" fontId="9" fillId="0" borderId="0" xfId="2" applyFill="1" applyAlignment="1"/>
    <xf numFmtId="166" fontId="0" fillId="0" borderId="0" xfId="0" applyNumberFormat="1"/>
    <xf numFmtId="0" fontId="12" fillId="0" borderId="0" xfId="0" applyFont="1" applyAlignment="1">
      <alignment vertical="center"/>
    </xf>
    <xf numFmtId="0" fontId="284" fillId="4" borderId="96" xfId="0" applyFont="1" applyFill="1" applyBorder="1" applyAlignment="1">
      <alignment vertical="center"/>
    </xf>
    <xf numFmtId="0" fontId="2" fillId="10" borderId="96" xfId="0" applyFont="1" applyFill="1" applyBorder="1" applyAlignment="1">
      <alignment horizontal="center"/>
    </xf>
    <xf numFmtId="0" fontId="284" fillId="4" borderId="96" xfId="0" applyFont="1" applyFill="1" applyBorder="1" applyAlignment="1">
      <alignment horizontal="left" vertical="center"/>
    </xf>
    <xf numFmtId="0" fontId="285" fillId="4" borderId="96" xfId="0" applyFont="1" applyFill="1" applyBorder="1" applyAlignment="1">
      <alignment vertical="center"/>
    </xf>
    <xf numFmtId="9" fontId="284" fillId="4" borderId="96" xfId="1" applyFont="1" applyFill="1" applyBorder="1" applyAlignment="1">
      <alignment horizontal="center" vertical="center"/>
    </xf>
    <xf numFmtId="0" fontId="286" fillId="4" borderId="0" xfId="0" applyFont="1" applyFill="1"/>
    <xf numFmtId="0" fontId="253" fillId="4" borderId="13" xfId="0" applyFont="1" applyFill="1" applyBorder="1"/>
    <xf numFmtId="0" fontId="16" fillId="4" borderId="8" xfId="0" applyFont="1" applyFill="1" applyBorder="1"/>
    <xf numFmtId="0" fontId="16" fillId="4" borderId="12" xfId="0" applyFont="1" applyFill="1" applyBorder="1"/>
    <xf numFmtId="0" fontId="16" fillId="11" borderId="2" xfId="0" applyFont="1" applyFill="1" applyBorder="1"/>
    <xf numFmtId="0" fontId="252" fillId="4" borderId="5" xfId="0" applyFont="1" applyFill="1" applyBorder="1"/>
    <xf numFmtId="0" fontId="254" fillId="4" borderId="5" xfId="0" applyFont="1" applyFill="1" applyBorder="1"/>
    <xf numFmtId="0" fontId="2" fillId="4" borderId="6" xfId="0" applyFont="1" applyFill="1" applyBorder="1"/>
    <xf numFmtId="214" fontId="2" fillId="7" borderId="1" xfId="0" applyNumberFormat="1" applyFont="1" applyFill="1" applyBorder="1" applyAlignment="1">
      <alignment horizontal="left"/>
    </xf>
    <xf numFmtId="0" fontId="6" fillId="7" borderId="4" xfId="0" applyFont="1" applyFill="1" applyBorder="1" applyAlignment="1">
      <alignment horizontal="center"/>
    </xf>
    <xf numFmtId="0" fontId="6" fillId="7" borderId="3" xfId="0" applyFont="1" applyFill="1" applyBorder="1" applyAlignment="1">
      <alignment horizontal="center"/>
    </xf>
    <xf numFmtId="0" fontId="16" fillId="7" borderId="1" xfId="0" applyFont="1" applyFill="1" applyBorder="1" applyAlignment="1">
      <alignment horizontal="center"/>
    </xf>
    <xf numFmtId="0" fontId="16" fillId="7" borderId="6" xfId="0" applyFont="1" applyFill="1" applyBorder="1" applyAlignment="1">
      <alignment horizontal="center"/>
    </xf>
    <xf numFmtId="0" fontId="16" fillId="7" borderId="11" xfId="0" applyFont="1" applyFill="1" applyBorder="1" applyAlignment="1">
      <alignment horizontal="center"/>
    </xf>
    <xf numFmtId="0" fontId="6" fillId="7" borderId="3" xfId="0" applyFont="1" applyFill="1" applyBorder="1" applyAlignment="1">
      <alignment horizontal="center" vertical="center"/>
    </xf>
    <xf numFmtId="0" fontId="2" fillId="10" borderId="11" xfId="0" applyFont="1" applyFill="1" applyBorder="1" applyAlignment="1">
      <alignment horizontal="left"/>
    </xf>
    <xf numFmtId="0" fontId="6" fillId="10" borderId="11" xfId="0" applyFont="1" applyFill="1" applyBorder="1" applyAlignment="1">
      <alignment horizontal="center"/>
    </xf>
    <xf numFmtId="0" fontId="6" fillId="7" borderId="11" xfId="0" applyFont="1" applyFill="1" applyBorder="1"/>
    <xf numFmtId="0" fontId="0" fillId="0" borderId="0" xfId="0" applyAlignment="1">
      <alignment horizontal="left"/>
    </xf>
    <xf numFmtId="0" fontId="6" fillId="7" borderId="2" xfId="0" applyFont="1" applyFill="1" applyBorder="1" applyAlignment="1">
      <alignment horizontal="center" vertical="center"/>
    </xf>
    <xf numFmtId="0" fontId="6" fillId="7" borderId="8"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1"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12" xfId="0" applyFont="1" applyFill="1" applyBorder="1" applyAlignment="1">
      <alignment horizontal="center" vertical="center"/>
    </xf>
    <xf numFmtId="0" fontId="6" fillId="7" borderId="4" xfId="0" applyFont="1" applyFill="1" applyBorder="1" applyAlignment="1">
      <alignment horizontal="center" vertical="center"/>
    </xf>
    <xf numFmtId="0" fontId="11" fillId="7" borderId="8" xfId="0" applyFont="1" applyFill="1" applyBorder="1" applyAlignment="1">
      <alignment horizontal="center" vertical="center"/>
    </xf>
    <xf numFmtId="0" fontId="0" fillId="107" borderId="6" xfId="0" applyFill="1" applyBorder="1" applyAlignment="1">
      <alignment horizontal="center" vertical="center"/>
    </xf>
    <xf numFmtId="0" fontId="4" fillId="7" borderId="6"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10" xfId="0" applyFont="1" applyFill="1" applyBorder="1" applyAlignment="1">
      <alignment horizontal="center" vertical="center"/>
    </xf>
    <xf numFmtId="0" fontId="6" fillId="107" borderId="10" xfId="0" applyFont="1" applyFill="1" applyBorder="1" applyAlignment="1">
      <alignment horizontal="center" vertical="center"/>
    </xf>
    <xf numFmtId="0" fontId="0" fillId="10" borderId="2" xfId="0" applyFill="1" applyBorder="1" applyAlignment="1">
      <alignment horizontal="center" vertical="center"/>
    </xf>
    <xf numFmtId="0" fontId="0" fillId="10" borderId="11" xfId="0" applyFill="1" applyBorder="1" applyAlignment="1">
      <alignment horizontal="center" vertical="center" wrapText="1"/>
    </xf>
    <xf numFmtId="0" fontId="278" fillId="10" borderId="11" xfId="0" applyFont="1" applyFill="1" applyBorder="1" applyAlignment="1">
      <alignment horizontal="center" vertical="center" wrapText="1"/>
    </xf>
    <xf numFmtId="0" fontId="6" fillId="7" borderId="9" xfId="0" applyFont="1" applyFill="1" applyBorder="1" applyAlignment="1">
      <alignment horizontal="left" vertical="center" indent="1"/>
    </xf>
    <xf numFmtId="0" fontId="0" fillId="7" borderId="2" xfId="0" applyFill="1" applyBorder="1" applyAlignment="1">
      <alignment horizontal="left" vertical="center" indent="2"/>
    </xf>
    <xf numFmtId="0" fontId="6" fillId="7" borderId="2" xfId="0" applyFont="1" applyFill="1" applyBorder="1" applyAlignment="1">
      <alignment horizontal="left" indent="1"/>
    </xf>
    <xf numFmtId="0" fontId="6" fillId="7" borderId="1" xfId="0" applyFont="1" applyFill="1" applyBorder="1" applyAlignment="1">
      <alignment horizontal="left" indent="1"/>
    </xf>
    <xf numFmtId="0" fontId="2" fillId="107" borderId="9" xfId="0" applyFont="1" applyFill="1" applyBorder="1" applyAlignment="1">
      <alignment horizontal="center"/>
    </xf>
    <xf numFmtId="0" fontId="2" fillId="107" borderId="4" xfId="0" applyFont="1" applyFill="1" applyBorder="1" applyAlignment="1">
      <alignment horizontal="center"/>
    </xf>
    <xf numFmtId="0" fontId="2" fillId="107" borderId="7" xfId="0" applyFont="1" applyFill="1" applyBorder="1" applyAlignment="1">
      <alignment horizontal="center"/>
    </xf>
    <xf numFmtId="0" fontId="2" fillId="107" borderId="2" xfId="0" applyFont="1" applyFill="1" applyBorder="1" applyAlignment="1">
      <alignment horizontal="center"/>
    </xf>
    <xf numFmtId="0" fontId="2" fillId="10" borderId="13" xfId="0" applyFont="1" applyFill="1" applyBorder="1" applyAlignment="1">
      <alignment horizontal="center"/>
    </xf>
    <xf numFmtId="0" fontId="2" fillId="107" borderId="13" xfId="0" applyFont="1" applyFill="1" applyBorder="1" applyAlignment="1">
      <alignment horizontal="center"/>
    </xf>
    <xf numFmtId="0" fontId="2" fillId="107" borderId="3" xfId="0" applyFont="1" applyFill="1" applyBorder="1" applyAlignment="1">
      <alignment horizontal="center"/>
    </xf>
    <xf numFmtId="0" fontId="0" fillId="10" borderId="12" xfId="0" applyFill="1" applyBorder="1" applyAlignment="1">
      <alignment horizontal="center" vertical="center" wrapText="1"/>
    </xf>
    <xf numFmtId="0" fontId="6" fillId="7" borderId="2" xfId="0" applyFont="1" applyFill="1" applyBorder="1" applyAlignment="1">
      <alignment vertical="center"/>
    </xf>
    <xf numFmtId="0" fontId="6" fillId="107" borderId="2" xfId="0" applyFont="1" applyFill="1" applyBorder="1" applyAlignment="1">
      <alignment horizontal="left" vertical="center" indent="1"/>
    </xf>
    <xf numFmtId="0" fontId="253" fillId="13" borderId="71" xfId="0" applyFont="1" applyFill="1" applyBorder="1" applyAlignment="1">
      <alignment vertical="center"/>
    </xf>
    <xf numFmtId="165" fontId="253" fillId="0" borderId="2" xfId="1" applyNumberFormat="1" applyFont="1" applyBorder="1" applyAlignment="1">
      <alignment horizontal="right" vertical="center" indent="1"/>
    </xf>
    <xf numFmtId="0" fontId="254" fillId="4" borderId="8" xfId="0" applyFont="1" applyFill="1" applyBorder="1"/>
    <xf numFmtId="0" fontId="254" fillId="4" borderId="12" xfId="0" applyFont="1" applyFill="1" applyBorder="1"/>
    <xf numFmtId="167" fontId="6" fillId="0" borderId="0" xfId="3" applyNumberFormat="1" applyFont="1" applyAlignment="1"/>
    <xf numFmtId="0" fontId="6" fillId="7" borderId="0" xfId="0" applyFont="1" applyFill="1" applyAlignment="1">
      <alignment horizontal="left" vertical="center"/>
    </xf>
    <xf numFmtId="0" fontId="6" fillId="107" borderId="0" xfId="0" applyFont="1" applyFill="1" applyAlignment="1">
      <alignment horizontal="center"/>
    </xf>
    <xf numFmtId="0" fontId="0" fillId="7" borderId="0" xfId="0" quotePrefix="1" applyFill="1" applyAlignment="1">
      <alignment vertical="center"/>
    </xf>
    <xf numFmtId="0" fontId="0" fillId="7" borderId="0" xfId="0" quotePrefix="1" applyFill="1"/>
    <xf numFmtId="0" fontId="252" fillId="0" borderId="80" xfId="0" applyFont="1" applyBorder="1"/>
    <xf numFmtId="0" fontId="253" fillId="0" borderId="81" xfId="0" applyFont="1" applyBorder="1"/>
    <xf numFmtId="0" fontId="252" fillId="0" borderId="82" xfId="0" applyFont="1" applyBorder="1"/>
    <xf numFmtId="0" fontId="252" fillId="0" borderId="74" xfId="0" applyFont="1" applyBorder="1"/>
    <xf numFmtId="0" fontId="252" fillId="0" borderId="84" xfId="0" applyFont="1" applyBorder="1"/>
    <xf numFmtId="0" fontId="252" fillId="0" borderId="85" xfId="0" applyFont="1" applyBorder="1"/>
    <xf numFmtId="167" fontId="253" fillId="0" borderId="87" xfId="3" applyNumberFormat="1" applyFont="1" applyFill="1" applyBorder="1"/>
    <xf numFmtId="0" fontId="253" fillId="0" borderId="76" xfId="0" applyFont="1" applyBorder="1"/>
    <xf numFmtId="167" fontId="253" fillId="0" borderId="82" xfId="3" applyNumberFormat="1" applyFont="1" applyFill="1" applyBorder="1"/>
    <xf numFmtId="0" fontId="253" fillId="0" borderId="74" xfId="0" applyFont="1" applyBorder="1"/>
    <xf numFmtId="167" fontId="253" fillId="0" borderId="84" xfId="3" applyNumberFormat="1" applyFont="1" applyFill="1" applyBorder="1"/>
    <xf numFmtId="0" fontId="253" fillId="0" borderId="85" xfId="0" applyFont="1" applyBorder="1"/>
    <xf numFmtId="0" fontId="252" fillId="4" borderId="1" xfId="0" applyFont="1" applyFill="1" applyBorder="1" applyAlignment="1">
      <alignment horizontal="center" vertical="center" wrapText="1"/>
    </xf>
    <xf numFmtId="0" fontId="252" fillId="4" borderId="1" xfId="0" applyFont="1" applyFill="1" applyBorder="1" applyAlignment="1">
      <alignment horizontal="center" vertical="center"/>
    </xf>
    <xf numFmtId="9" fontId="253" fillId="4" borderId="4" xfId="1" applyFont="1" applyFill="1" applyBorder="1" applyAlignment="1">
      <alignment horizontal="center" vertical="center"/>
    </xf>
    <xf numFmtId="9" fontId="253" fillId="4" borderId="90" xfId="1" applyFont="1" applyFill="1" applyBorder="1" applyAlignment="1">
      <alignment horizontal="center" vertical="center"/>
    </xf>
    <xf numFmtId="9" fontId="253" fillId="4" borderId="90" xfId="1" applyFont="1" applyFill="1" applyBorder="1" applyAlignment="1">
      <alignment horizontal="center" vertical="center" wrapText="1"/>
    </xf>
    <xf numFmtId="0" fontId="0" fillId="4" borderId="0" xfId="0" quotePrefix="1" applyFill="1"/>
    <xf numFmtId="0" fontId="253" fillId="4" borderId="75" xfId="0" quotePrefix="1" applyFont="1" applyFill="1" applyBorder="1"/>
    <xf numFmtId="0" fontId="252" fillId="4" borderId="9" xfId="0" applyFont="1" applyFill="1" applyBorder="1"/>
    <xf numFmtId="0" fontId="252" fillId="4" borderId="5" xfId="0" applyFont="1" applyFill="1" applyBorder="1" applyAlignment="1">
      <alignment vertical="center"/>
    </xf>
    <xf numFmtId="0" fontId="252" fillId="0" borderId="1" xfId="0" applyFont="1" applyBorder="1" applyAlignment="1">
      <alignment vertical="center"/>
    </xf>
    <xf numFmtId="0" fontId="252" fillId="4" borderId="9" xfId="0" applyFont="1" applyFill="1" applyBorder="1" applyAlignment="1">
      <alignment vertical="center"/>
    </xf>
    <xf numFmtId="167" fontId="253" fillId="0" borderId="4" xfId="3" applyNumberFormat="1" applyFont="1" applyFill="1" applyBorder="1" applyAlignment="1">
      <alignment vertical="center"/>
    </xf>
    <xf numFmtId="0" fontId="253" fillId="4" borderId="88" xfId="0" applyFont="1" applyFill="1" applyBorder="1" applyAlignment="1">
      <alignment vertical="center"/>
    </xf>
    <xf numFmtId="167" fontId="253" fillId="0" borderId="97" xfId="3" applyNumberFormat="1" applyFont="1" applyFill="1" applyBorder="1" applyAlignment="1">
      <alignment vertical="center"/>
    </xf>
    <xf numFmtId="167" fontId="253" fillId="0" borderId="97" xfId="3" quotePrefix="1" applyNumberFormat="1" applyFont="1" applyFill="1" applyBorder="1" applyAlignment="1">
      <alignment vertical="center"/>
    </xf>
    <xf numFmtId="0" fontId="252" fillId="4" borderId="88" xfId="0" applyFont="1" applyFill="1" applyBorder="1" applyAlignment="1">
      <alignment vertical="center"/>
    </xf>
    <xf numFmtId="0" fontId="253" fillId="4" borderId="89" xfId="0" applyFont="1" applyFill="1" applyBorder="1" applyAlignment="1">
      <alignment vertical="center"/>
    </xf>
    <xf numFmtId="167" fontId="253" fillId="0" borderId="90" xfId="3" quotePrefix="1" applyNumberFormat="1" applyFont="1" applyFill="1" applyBorder="1" applyAlignment="1">
      <alignment vertical="center"/>
    </xf>
    <xf numFmtId="9" fontId="253" fillId="4" borderId="0" xfId="1" applyFont="1" applyFill="1" applyBorder="1" applyAlignment="1">
      <alignment horizontal="center" vertical="center"/>
    </xf>
    <xf numFmtId="9" fontId="253" fillId="4" borderId="0" xfId="1" applyFont="1" applyFill="1" applyBorder="1" applyAlignment="1">
      <alignment horizontal="center" vertical="center" wrapText="1"/>
    </xf>
    <xf numFmtId="0" fontId="252" fillId="4" borderId="89" xfId="0" applyFont="1" applyFill="1" applyBorder="1"/>
    <xf numFmtId="0" fontId="253" fillId="4" borderId="97" xfId="0" applyFont="1" applyFill="1" applyBorder="1" applyAlignment="1">
      <alignment vertical="center"/>
    </xf>
    <xf numFmtId="9" fontId="253" fillId="4" borderId="88" xfId="0" applyNumberFormat="1" applyFont="1" applyFill="1" applyBorder="1" applyAlignment="1">
      <alignment horizontal="center" vertical="center"/>
    </xf>
    <xf numFmtId="9" fontId="253" fillId="4" borderId="97" xfId="0" applyNumberFormat="1" applyFont="1" applyFill="1" applyBorder="1" applyAlignment="1">
      <alignment horizontal="center" vertical="center"/>
    </xf>
    <xf numFmtId="0" fontId="253" fillId="11" borderId="71" xfId="0" applyFont="1" applyFill="1" applyBorder="1" applyAlignment="1">
      <alignment wrapText="1"/>
    </xf>
    <xf numFmtId="0" fontId="254" fillId="11" borderId="0" xfId="0" applyFont="1" applyFill="1"/>
    <xf numFmtId="0" fontId="253" fillId="11" borderId="71" xfId="0" quotePrefix="1" applyFont="1" applyFill="1" applyBorder="1" applyAlignment="1">
      <alignment wrapText="1"/>
    </xf>
    <xf numFmtId="0" fontId="253" fillId="11" borderId="71" xfId="0" applyFont="1" applyFill="1" applyBorder="1"/>
    <xf numFmtId="0" fontId="253" fillId="11" borderId="71" xfId="0" quotePrefix="1" applyFont="1" applyFill="1" applyBorder="1" applyAlignment="1">
      <alignment horizontal="center" vertical="center" wrapText="1"/>
    </xf>
    <xf numFmtId="0" fontId="12" fillId="0" borderId="75" xfId="0" applyFont="1" applyBorder="1"/>
    <xf numFmtId="0" fontId="12" fillId="0" borderId="77" xfId="0" applyFont="1" applyBorder="1"/>
    <xf numFmtId="166" fontId="6" fillId="0" borderId="0" xfId="3" applyNumberFormat="1" applyFont="1" applyAlignment="1">
      <alignment horizontal="right"/>
    </xf>
    <xf numFmtId="0" fontId="252" fillId="4" borderId="7" xfId="0" applyFont="1" applyFill="1" applyBorder="1" applyAlignment="1">
      <alignment vertical="center"/>
    </xf>
    <xf numFmtId="0" fontId="252" fillId="0" borderId="2" xfId="0" applyFont="1" applyBorder="1" applyAlignment="1">
      <alignment vertical="center"/>
    </xf>
    <xf numFmtId="0" fontId="253" fillId="4" borderId="13" xfId="0" quotePrefix="1" applyFont="1" applyFill="1" applyBorder="1" applyAlignment="1">
      <alignment vertical="center"/>
    </xf>
    <xf numFmtId="0" fontId="253" fillId="0" borderId="3" xfId="0" quotePrefix="1" applyFont="1" applyBorder="1" applyAlignment="1">
      <alignment vertical="center"/>
    </xf>
    <xf numFmtId="9" fontId="253" fillId="4" borderId="9" xfId="1" applyFont="1" applyFill="1" applyBorder="1" applyAlignment="1">
      <alignment horizontal="center" vertical="center"/>
    </xf>
    <xf numFmtId="9" fontId="253" fillId="4" borderId="89" xfId="1" applyFont="1" applyFill="1" applyBorder="1" applyAlignment="1">
      <alignment horizontal="center" vertical="center"/>
    </xf>
    <xf numFmtId="9" fontId="253" fillId="4" borderId="90" xfId="1" quotePrefix="1" applyFont="1" applyFill="1" applyBorder="1" applyAlignment="1">
      <alignment horizontal="center" vertical="center"/>
    </xf>
    <xf numFmtId="0" fontId="253" fillId="4" borderId="0" xfId="0" applyFont="1" applyFill="1" applyAlignment="1">
      <alignment horizontal="left" vertical="top"/>
    </xf>
    <xf numFmtId="9" fontId="253" fillId="4" borderId="4" xfId="1" quotePrefix="1" applyFont="1" applyFill="1" applyBorder="1" applyAlignment="1">
      <alignment horizontal="center" vertical="center"/>
    </xf>
    <xf numFmtId="167" fontId="253" fillId="0" borderId="97" xfId="3" quotePrefix="1" applyNumberFormat="1" applyFont="1" applyFill="1" applyBorder="1" applyAlignment="1">
      <alignment horizontal="center" vertical="center"/>
    </xf>
    <xf numFmtId="0" fontId="2" fillId="7" borderId="6" xfId="0" applyFont="1" applyFill="1" applyBorder="1" applyAlignment="1">
      <alignment horizontal="right" vertical="center"/>
    </xf>
    <xf numFmtId="0" fontId="0" fillId="7" borderId="5" xfId="0" applyFill="1" applyBorder="1" applyAlignment="1">
      <alignment horizontal="left" vertical="center"/>
    </xf>
    <xf numFmtId="0" fontId="12" fillId="4" borderId="0" xfId="0" quotePrefix="1" applyFont="1" applyFill="1" applyAlignment="1">
      <alignment vertical="center"/>
    </xf>
    <xf numFmtId="0" fontId="3" fillId="114" borderId="0" xfId="0" applyFont="1" applyFill="1"/>
    <xf numFmtId="0" fontId="1" fillId="114" borderId="0" xfId="0" applyFont="1" applyFill="1"/>
    <xf numFmtId="0" fontId="0" fillId="114" borderId="0" xfId="0" applyFill="1"/>
    <xf numFmtId="0" fontId="6" fillId="13" borderId="0" xfId="0" applyFont="1" applyFill="1" applyAlignment="1">
      <alignment vertical="center"/>
    </xf>
    <xf numFmtId="0" fontId="0" fillId="13" borderId="0" xfId="0" applyFill="1" applyAlignment="1">
      <alignment vertical="center"/>
    </xf>
    <xf numFmtId="0" fontId="6" fillId="13" borderId="0" xfId="0" applyFont="1" applyFill="1"/>
    <xf numFmtId="0" fontId="0" fillId="13" borderId="0" xfId="0" applyFill="1"/>
    <xf numFmtId="0" fontId="14" fillId="114" borderId="0" xfId="0" applyFont="1" applyFill="1" applyAlignment="1">
      <alignment horizontal="center"/>
    </xf>
    <xf numFmtId="0" fontId="0" fillId="4" borderId="3" xfId="0" applyFill="1" applyBorder="1" applyAlignment="1">
      <alignment horizontal="center" wrapText="1"/>
    </xf>
    <xf numFmtId="0" fontId="288" fillId="4" borderId="1" xfId="0" applyFont="1" applyFill="1" applyBorder="1" applyAlignment="1">
      <alignment horizontal="left" vertical="center"/>
    </xf>
    <xf numFmtId="0" fontId="11" fillId="0" borderId="94" xfId="0" applyFont="1" applyBorder="1" applyAlignment="1">
      <alignment horizontal="center" vertical="center"/>
    </xf>
    <xf numFmtId="0" fontId="6" fillId="0" borderId="94" xfId="0" applyFont="1" applyBorder="1" applyAlignment="1">
      <alignment horizontal="center" vertical="center" wrapText="1"/>
    </xf>
    <xf numFmtId="0" fontId="12" fillId="4" borderId="9" xfId="0" applyFont="1" applyFill="1" applyBorder="1"/>
    <xf numFmtId="0" fontId="12" fillId="7" borderId="4" xfId="0" quotePrefix="1" applyFont="1" applyFill="1" applyBorder="1" applyAlignment="1">
      <alignment vertical="center"/>
    </xf>
    <xf numFmtId="0" fontId="12" fillId="7" borderId="0" xfId="0" quotePrefix="1" applyFont="1" applyFill="1" applyAlignment="1">
      <alignment horizontal="left" vertical="center" indent="1"/>
    </xf>
    <xf numFmtId="0" fontId="290" fillId="4" borderId="5" xfId="2" applyFont="1" applyFill="1" applyBorder="1"/>
    <xf numFmtId="0" fontId="281" fillId="11" borderId="14" xfId="0" applyFont="1" applyFill="1" applyBorder="1"/>
    <xf numFmtId="43" fontId="281" fillId="11" borderId="14" xfId="3" applyFont="1" applyFill="1" applyBorder="1"/>
    <xf numFmtId="166" fontId="280" fillId="11" borderId="14" xfId="3" applyNumberFormat="1" applyFont="1" applyFill="1" applyBorder="1"/>
    <xf numFmtId="166" fontId="282" fillId="11" borderId="14" xfId="3" applyNumberFormat="1" applyFont="1" applyFill="1" applyBorder="1"/>
    <xf numFmtId="0" fontId="282" fillId="11" borderId="14" xfId="0" applyFont="1" applyFill="1" applyBorder="1"/>
    <xf numFmtId="0" fontId="281" fillId="11" borderId="6" xfId="0" applyFont="1" applyFill="1" applyBorder="1"/>
    <xf numFmtId="43" fontId="281" fillId="11" borderId="6" xfId="3" applyFont="1" applyFill="1" applyBorder="1"/>
    <xf numFmtId="0" fontId="283" fillId="11" borderId="6" xfId="0" applyFont="1" applyFill="1" applyBorder="1" applyAlignment="1">
      <alignment horizontal="center" vertical="center"/>
    </xf>
    <xf numFmtId="0" fontId="280" fillId="11" borderId="6" xfId="0" applyFont="1" applyFill="1" applyBorder="1" applyAlignment="1">
      <alignment horizontal="center" vertical="center"/>
    </xf>
    <xf numFmtId="0" fontId="0" fillId="11" borderId="11" xfId="0" applyFill="1" applyBorder="1"/>
    <xf numFmtId="0" fontId="281" fillId="11" borderId="14" xfId="0" applyFont="1" applyFill="1" applyBorder="1" applyAlignment="1">
      <alignment horizontal="left" indent="1"/>
    </xf>
    <xf numFmtId="9" fontId="282" fillId="11" borderId="14" xfId="0" applyNumberFormat="1" applyFont="1" applyFill="1" applyBorder="1" applyAlignment="1">
      <alignment horizontal="center"/>
    </xf>
    <xf numFmtId="0" fontId="0" fillId="11" borderId="8" xfId="0" applyFill="1" applyBorder="1" applyAlignment="1">
      <alignment horizontal="center"/>
    </xf>
    <xf numFmtId="0" fontId="2" fillId="11" borderId="8" xfId="0" applyFont="1" applyFill="1" applyBorder="1"/>
    <xf numFmtId="0" fontId="0" fillId="11" borderId="0" xfId="0" applyFill="1" applyAlignment="1">
      <alignment horizontal="center"/>
    </xf>
    <xf numFmtId="0" fontId="280" fillId="11" borderId="0" xfId="0" applyFont="1" applyFill="1"/>
    <xf numFmtId="0" fontId="281" fillId="11" borderId="0" xfId="0" applyFont="1" applyFill="1"/>
    <xf numFmtId="0" fontId="282" fillId="11" borderId="0" xfId="0" applyFont="1" applyFill="1"/>
    <xf numFmtId="0" fontId="281" fillId="11" borderId="0" xfId="0" applyFont="1" applyFill="1" applyAlignment="1">
      <alignment horizontal="left" indent="1"/>
    </xf>
    <xf numFmtId="9" fontId="282" fillId="11" borderId="0" xfId="0" applyNumberFormat="1" applyFont="1" applyFill="1" applyAlignment="1">
      <alignment horizontal="center"/>
    </xf>
    <xf numFmtId="165" fontId="282" fillId="11" borderId="0" xfId="0" applyNumberFormat="1" applyFont="1" applyFill="1" applyAlignment="1">
      <alignment horizontal="center"/>
    </xf>
    <xf numFmtId="0" fontId="0" fillId="11" borderId="7" xfId="0" applyFill="1" applyBorder="1"/>
    <xf numFmtId="0" fontId="280" fillId="11" borderId="5" xfId="0" applyFont="1" applyFill="1" applyBorder="1"/>
    <xf numFmtId="0" fontId="281" fillId="3" borderId="9" xfId="0" applyFont="1" applyFill="1" applyBorder="1" applyAlignment="1">
      <alignment horizontal="center"/>
    </xf>
    <xf numFmtId="0" fontId="281" fillId="12" borderId="9" xfId="0" applyFont="1" applyFill="1" applyBorder="1" applyAlignment="1">
      <alignment horizontal="center"/>
    </xf>
    <xf numFmtId="0" fontId="281" fillId="9" borderId="9" xfId="0" applyFont="1" applyFill="1" applyBorder="1" applyAlignment="1">
      <alignment horizontal="center"/>
    </xf>
    <xf numFmtId="0" fontId="281" fillId="9" borderId="13" xfId="0" applyFont="1" applyFill="1" applyBorder="1" applyAlignment="1">
      <alignment horizontal="center"/>
    </xf>
    <xf numFmtId="0" fontId="22" fillId="4" borderId="0" xfId="0" applyFont="1" applyFill="1"/>
    <xf numFmtId="0" fontId="0" fillId="7" borderId="5" xfId="0" applyFill="1" applyBorder="1" applyAlignment="1">
      <alignment horizontal="left" vertical="center" indent="1"/>
    </xf>
    <xf numFmtId="0" fontId="0" fillId="7" borderId="6" xfId="0" applyFill="1" applyBorder="1" applyAlignment="1">
      <alignment horizontal="left" vertical="center" indent="1"/>
    </xf>
    <xf numFmtId="0" fontId="0" fillId="7" borderId="11" xfId="0" applyFill="1" applyBorder="1" applyAlignment="1">
      <alignment horizontal="left" vertical="center" indent="1"/>
    </xf>
    <xf numFmtId="0" fontId="2" fillId="7" borderId="0" xfId="0" applyFont="1" applyFill="1" applyAlignment="1">
      <alignment horizontal="center"/>
    </xf>
    <xf numFmtId="0" fontId="252" fillId="11" borderId="75" xfId="0" applyFont="1" applyFill="1" applyBorder="1"/>
    <xf numFmtId="9" fontId="2" fillId="10" borderId="5" xfId="0" applyNumberFormat="1" applyFont="1" applyFill="1" applyBorder="1" applyAlignment="1">
      <alignment horizontal="left"/>
    </xf>
    <xf numFmtId="9" fontId="2" fillId="10" borderId="1" xfId="0" applyNumberFormat="1" applyFont="1" applyFill="1" applyBorder="1" applyAlignment="1">
      <alignment horizontal="left"/>
    </xf>
    <xf numFmtId="8" fontId="6" fillId="7" borderId="1" xfId="0" applyNumberFormat="1" applyFont="1" applyFill="1" applyBorder="1" applyAlignment="1">
      <alignment horizontal="left" vertical="center" indent="1"/>
    </xf>
    <xf numFmtId="0" fontId="2" fillId="107" borderId="0" xfId="0" applyFont="1" applyFill="1" applyAlignment="1">
      <alignment horizontal="center"/>
    </xf>
    <xf numFmtId="0" fontId="2" fillId="107" borderId="0" xfId="0" applyFont="1" applyFill="1" applyAlignment="1">
      <alignment horizontal="left"/>
    </xf>
    <xf numFmtId="0" fontId="0" fillId="7" borderId="0" xfId="0" applyFill="1" applyAlignment="1">
      <alignment horizontal="center" vertical="center" wrapText="1"/>
    </xf>
    <xf numFmtId="0" fontId="6" fillId="7" borderId="5" xfId="0" applyFont="1" applyFill="1" applyBorder="1" applyAlignment="1">
      <alignment horizontal="left"/>
    </xf>
    <xf numFmtId="0" fontId="0" fillId="7" borderId="5" xfId="0" applyFill="1" applyBorder="1" applyAlignment="1">
      <alignment horizontal="left" vertical="center" indent="2"/>
    </xf>
    <xf numFmtId="0" fontId="6" fillId="7" borderId="0" xfId="0" applyFont="1" applyFill="1" applyAlignment="1">
      <alignment horizontal="left" vertical="center" wrapText="1"/>
    </xf>
    <xf numFmtId="0" fontId="0" fillId="107" borderId="0" xfId="0" applyFill="1" applyAlignment="1">
      <alignment horizontal="center" vertical="center" wrapText="1"/>
    </xf>
    <xf numFmtId="0" fontId="2" fillId="7" borderId="0" xfId="0" applyFont="1" applyFill="1" applyAlignment="1">
      <alignment horizontal="left" vertical="center"/>
    </xf>
    <xf numFmtId="0" fontId="0" fillId="7" borderId="9" xfId="0" applyFill="1" applyBorder="1" applyAlignment="1">
      <alignment horizontal="left" indent="4"/>
    </xf>
    <xf numFmtId="0" fontId="0" fillId="7" borderId="13" xfId="0" applyFill="1" applyBorder="1" applyAlignment="1">
      <alignment horizontal="left" indent="4"/>
    </xf>
    <xf numFmtId="0" fontId="0" fillId="7" borderId="2" xfId="0" applyFill="1" applyBorder="1" applyAlignment="1">
      <alignment horizontal="left" indent="4"/>
    </xf>
    <xf numFmtId="0" fontId="0" fillId="7" borderId="4" xfId="0" applyFill="1" applyBorder="1" applyAlignment="1">
      <alignment horizontal="left" indent="4"/>
    </xf>
    <xf numFmtId="0" fontId="0" fillId="7" borderId="3" xfId="0" applyFill="1" applyBorder="1" applyAlignment="1">
      <alignment horizontal="left" indent="4"/>
    </xf>
    <xf numFmtId="0" fontId="0" fillId="10" borderId="2" xfId="0" applyFill="1" applyBorder="1" applyAlignment="1">
      <alignment horizontal="left" indent="4"/>
    </xf>
    <xf numFmtId="0" fontId="0" fillId="10" borderId="4" xfId="0" applyFill="1" applyBorder="1" applyAlignment="1">
      <alignment horizontal="left" indent="4"/>
    </xf>
    <xf numFmtId="0" fontId="0" fillId="10" borderId="3" xfId="0" applyFill="1" applyBorder="1" applyAlignment="1">
      <alignment horizontal="left" indent="4"/>
    </xf>
    <xf numFmtId="0" fontId="0" fillId="7" borderId="9" xfId="0" applyFill="1" applyBorder="1" applyAlignment="1">
      <alignment horizontal="left" vertical="center" indent="3"/>
    </xf>
    <xf numFmtId="0" fontId="0" fillId="7" borderId="5" xfId="0" applyFill="1" applyBorder="1" applyAlignment="1">
      <alignment horizontal="left" vertical="center" indent="3"/>
    </xf>
    <xf numFmtId="0" fontId="0" fillId="7" borderId="7" xfId="0" applyFill="1" applyBorder="1" applyAlignment="1">
      <alignment horizontal="left" indent="4"/>
    </xf>
    <xf numFmtId="0" fontId="0" fillId="10" borderId="7" xfId="0" applyFill="1" applyBorder="1" applyAlignment="1">
      <alignment horizontal="left" indent="4"/>
    </xf>
    <xf numFmtId="0" fontId="0" fillId="10" borderId="9" xfId="0" applyFill="1" applyBorder="1" applyAlignment="1">
      <alignment horizontal="left" indent="4"/>
    </xf>
    <xf numFmtId="0" fontId="0" fillId="10" borderId="13" xfId="0" applyFill="1" applyBorder="1" applyAlignment="1">
      <alignment horizontal="left" indent="4"/>
    </xf>
    <xf numFmtId="0" fontId="6" fillId="7" borderId="5" xfId="0" applyFont="1" applyFill="1" applyBorder="1" applyAlignment="1">
      <alignment horizontal="left" vertical="center" indent="1"/>
    </xf>
    <xf numFmtId="0" fontId="2" fillId="7" borderId="3" xfId="0" applyFont="1" applyFill="1" applyBorder="1" applyAlignment="1">
      <alignment horizontal="left" vertical="center" indent="1"/>
    </xf>
    <xf numFmtId="0" fontId="2" fillId="7" borderId="1" xfId="0" applyFont="1" applyFill="1" applyBorder="1" applyAlignment="1">
      <alignment horizontal="left" vertical="center" indent="1"/>
    </xf>
    <xf numFmtId="0" fontId="2" fillId="107"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2" fillId="10" borderId="1" xfId="0" applyFont="1" applyFill="1" applyBorder="1" applyAlignment="1">
      <alignment horizontal="center" vertical="center" wrapText="1"/>
    </xf>
    <xf numFmtId="0" fontId="2" fillId="7" borderId="1" xfId="0" applyFont="1" applyFill="1" applyBorder="1" applyAlignment="1">
      <alignment horizontal="center" vertical="center"/>
    </xf>
    <xf numFmtId="0" fontId="2" fillId="7" borderId="5" xfId="0" applyFont="1" applyFill="1" applyBorder="1" applyAlignment="1">
      <alignment horizontal="center" vertical="center" wrapText="1"/>
    </xf>
    <xf numFmtId="0" fontId="0" fillId="10" borderId="6" xfId="0" applyFill="1" applyBorder="1" applyAlignment="1">
      <alignment horizontal="center" vertical="center" wrapText="1"/>
      <extLst>
        <ext xmlns:xfpb="http://schemas.microsoft.com/office/spreadsheetml/2022/featurepropertybag" uri="{C7286773-470A-42A8-94C5-96B5CB345126}">
          <xfpb:xfComplement i="0"/>
        </ext>
      </extLst>
    </xf>
    <xf numFmtId="0" fontId="0" fillId="10" borderId="5" xfId="0" applyFill="1" applyBorder="1" applyAlignment="1">
      <alignment horizontal="center" vertical="center" wrapText="1"/>
      <extLst>
        <ext xmlns:xfpb="http://schemas.microsoft.com/office/spreadsheetml/2022/featurepropertybag" uri="{C7286773-470A-42A8-94C5-96B5CB345126}">
          <xfpb:xfComplement i="0"/>
        </ext>
      </extLst>
    </xf>
    <xf numFmtId="9" fontId="0" fillId="10" borderId="5" xfId="1" applyFont="1" applyFill="1" applyBorder="1" applyAlignment="1">
      <alignment horizontal="center" vertical="center" wrapText="1"/>
      <extLst>
        <ext xmlns:xfpb="http://schemas.microsoft.com/office/spreadsheetml/2022/featurepropertybag" uri="{C7286773-470A-42A8-94C5-96B5CB345126}">
          <xfpb:xfComplement i="0"/>
        </ext>
      </extLst>
    </xf>
    <xf numFmtId="0" fontId="0" fillId="107" borderId="13" xfId="0" applyFill="1" applyBorder="1" applyAlignment="1">
      <alignment horizontal="center" vertical="center" wrapText="1"/>
      <extLst>
        <ext xmlns:xfpb="http://schemas.microsoft.com/office/spreadsheetml/2022/featurepropertybag" uri="{C7286773-470A-42A8-94C5-96B5CB345126}">
          <xfpb:xfComplement i="0"/>
        </ext>
      </extLst>
    </xf>
    <xf numFmtId="0" fontId="268" fillId="7" borderId="12" xfId="0" applyFont="1" applyFill="1" applyBorder="1" applyAlignment="1">
      <alignment horizontal="center" vertical="center"/>
    </xf>
    <xf numFmtId="0" fontId="287" fillId="109" borderId="71" xfId="0" applyFont="1" applyFill="1" applyBorder="1" applyAlignment="1">
      <alignment horizontal="left"/>
    </xf>
    <xf numFmtId="0" fontId="254" fillId="109" borderId="0" xfId="0" applyFont="1" applyFill="1"/>
    <xf numFmtId="0" fontId="281" fillId="11" borderId="6" xfId="0" applyFont="1" applyFill="1" applyBorder="1" applyAlignment="1">
      <alignment horizontal="center"/>
    </xf>
    <xf numFmtId="0" fontId="2" fillId="10" borderId="2" xfId="0" applyFont="1" applyFill="1" applyBorder="1" applyAlignment="1">
      <alignment horizontal="center" vertical="center"/>
    </xf>
    <xf numFmtId="0" fontId="11" fillId="0" borderId="13" xfId="0" applyFont="1" applyBorder="1" applyAlignment="1">
      <alignment horizontal="left"/>
    </xf>
    <xf numFmtId="0" fontId="276" fillId="7" borderId="2" xfId="0" applyFont="1" applyFill="1" applyBorder="1" applyAlignment="1">
      <alignment vertical="center" wrapText="1"/>
    </xf>
    <xf numFmtId="0" fontId="6" fillId="7" borderId="1" xfId="0" applyFont="1" applyFill="1" applyBorder="1" applyAlignment="1">
      <alignment vertical="center" wrapText="1"/>
    </xf>
    <xf numFmtId="0" fontId="6" fillId="7" borderId="5" xfId="0" applyFont="1" applyFill="1" applyBorder="1" applyAlignment="1">
      <alignment horizontal="center"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254" fillId="4" borderId="6" xfId="0" applyFont="1" applyFill="1" applyBorder="1" applyAlignment="1">
      <alignment horizontal="center"/>
    </xf>
    <xf numFmtId="0" fontId="254" fillId="4" borderId="11" xfId="0" applyFont="1" applyFill="1" applyBorder="1" applyAlignment="1">
      <alignment horizontal="center"/>
    </xf>
    <xf numFmtId="0" fontId="0" fillId="112" borderId="5" xfId="0" applyFill="1" applyBorder="1" applyAlignment="1">
      <alignment horizontal="center"/>
    </xf>
    <xf numFmtId="0" fontId="0" fillId="112" borderId="6" xfId="0" applyFill="1" applyBorder="1" applyAlignment="1">
      <alignment horizontal="center"/>
    </xf>
    <xf numFmtId="0" fontId="0" fillId="112" borderId="11" xfId="0" applyFill="1" applyBorder="1" applyAlignment="1">
      <alignment horizontal="center"/>
    </xf>
    <xf numFmtId="0" fontId="253" fillId="13" borderId="5" xfId="0" applyFont="1" applyFill="1" applyBorder="1" applyAlignment="1">
      <alignment horizontal="center"/>
    </xf>
    <xf numFmtId="0" fontId="253" fillId="13" borderId="6" xfId="0" applyFont="1" applyFill="1" applyBorder="1" applyAlignment="1">
      <alignment horizontal="center"/>
    </xf>
    <xf numFmtId="0" fontId="253" fillId="13" borderId="11" xfId="0" applyFont="1" applyFill="1" applyBorder="1" applyAlignment="1">
      <alignment horizontal="center"/>
    </xf>
    <xf numFmtId="0" fontId="254" fillId="4" borderId="5" xfId="0" applyFont="1"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11"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11" xfId="0" applyFill="1" applyBorder="1" applyAlignment="1">
      <alignment horizontal="center"/>
    </xf>
    <xf numFmtId="0" fontId="0" fillId="7" borderId="5" xfId="0" applyFill="1" applyBorder="1" applyAlignment="1">
      <alignment horizontal="left" vertical="center" indent="1"/>
    </xf>
    <xf numFmtId="0" fontId="0" fillId="7" borderId="6" xfId="0" applyFill="1" applyBorder="1" applyAlignment="1">
      <alignment horizontal="left" vertical="center" indent="1"/>
    </xf>
    <xf numFmtId="0" fontId="0" fillId="7" borderId="11" xfId="0" applyFill="1" applyBorder="1" applyAlignment="1">
      <alignment horizontal="left" vertical="center" indent="1"/>
    </xf>
    <xf numFmtId="0" fontId="0" fillId="7" borderId="5" xfId="0" applyFill="1" applyBorder="1" applyAlignment="1">
      <alignment horizontal="left" vertical="center"/>
    </xf>
    <xf numFmtId="0" fontId="0" fillId="7" borderId="6" xfId="0" applyFill="1" applyBorder="1" applyAlignment="1">
      <alignment horizontal="left" vertical="center"/>
    </xf>
    <xf numFmtId="0" fontId="0" fillId="7" borderId="11" xfId="0" applyFill="1" applyBorder="1" applyAlignment="1">
      <alignment horizontal="left" vertical="center"/>
    </xf>
    <xf numFmtId="0" fontId="2" fillId="7" borderId="5" xfId="0" applyFont="1" applyFill="1" applyBorder="1" applyAlignment="1">
      <alignment horizontal="right" vertical="center"/>
    </xf>
    <xf numFmtId="0" fontId="2" fillId="7" borderId="6" xfId="0" applyFont="1" applyFill="1" applyBorder="1" applyAlignment="1">
      <alignment horizontal="right" vertical="center"/>
    </xf>
    <xf numFmtId="0" fontId="2" fillId="7" borderId="11" xfId="0" applyFont="1" applyFill="1" applyBorder="1" applyAlignment="1">
      <alignment horizontal="right" vertical="center"/>
    </xf>
    <xf numFmtId="0" fontId="288" fillId="4" borderId="0" xfId="0" applyFont="1" applyFill="1" applyAlignment="1">
      <alignment horizontal="center" vertical="center"/>
    </xf>
    <xf numFmtId="0" fontId="255" fillId="105" borderId="0" xfId="0" applyFont="1" applyFill="1" applyAlignment="1">
      <alignment horizontal="center" vertical="center"/>
    </xf>
    <xf numFmtId="0" fontId="29" fillId="0" borderId="7" xfId="0" applyFont="1" applyBorder="1" applyAlignment="1">
      <alignment horizontal="left" vertical="center"/>
    </xf>
    <xf numFmtId="0" fontId="29" fillId="0" borderId="12" xfId="0" applyFont="1" applyBorder="1" applyAlignment="1">
      <alignment horizontal="left" vertical="center"/>
    </xf>
    <xf numFmtId="0" fontId="27" fillId="0" borderId="5" xfId="0" applyFont="1" applyBorder="1" applyAlignment="1">
      <alignment horizontal="center" vertical="center"/>
    </xf>
    <xf numFmtId="0" fontId="255" fillId="103" borderId="0" xfId="0" applyFont="1" applyFill="1" applyAlignment="1">
      <alignment horizontal="center" vertical="center"/>
    </xf>
    <xf numFmtId="0" fontId="255" fillId="103" borderId="8" xfId="0" applyFont="1" applyFill="1" applyBorder="1" applyAlignment="1">
      <alignment horizontal="center" vertical="center"/>
    </xf>
    <xf numFmtId="0" fontId="255" fillId="105" borderId="14" xfId="0" applyFont="1" applyFill="1" applyBorder="1" applyAlignment="1">
      <alignment horizontal="center" vertical="center"/>
    </xf>
    <xf numFmtId="0" fontId="2" fillId="7" borderId="1" xfId="0" applyFont="1" applyFill="1" applyBorder="1" applyAlignment="1">
      <alignment horizontal="right"/>
    </xf>
    <xf numFmtId="0" fontId="0" fillId="7" borderId="1" xfId="0" applyFill="1" applyBorder="1" applyAlignment="1">
      <alignment horizontal="left"/>
    </xf>
    <xf numFmtId="0" fontId="29" fillId="0" borderId="1" xfId="0" applyFont="1" applyBorder="1" applyAlignment="1">
      <alignment horizontal="center" vertical="center"/>
    </xf>
    <xf numFmtId="0" fontId="29" fillId="0" borderId="1" xfId="0" applyFont="1" applyBorder="1" applyAlignment="1">
      <alignment horizontal="left" vertical="center"/>
    </xf>
    <xf numFmtId="0" fontId="30" fillId="0" borderId="1" xfId="0" applyFont="1" applyBorder="1" applyAlignment="1">
      <alignment horizontal="left" vertical="center"/>
    </xf>
    <xf numFmtId="0" fontId="6" fillId="7" borderId="5" xfId="0" applyFont="1" applyFill="1" applyBorder="1" applyAlignment="1">
      <alignment horizontal="left" vertical="center"/>
    </xf>
    <xf numFmtId="0" fontId="6" fillId="7" borderId="6" xfId="0" applyFont="1" applyFill="1" applyBorder="1" applyAlignment="1">
      <alignment horizontal="left" vertical="center"/>
    </xf>
    <xf numFmtId="0" fontId="6" fillId="7" borderId="11" xfId="0" applyFont="1" applyFill="1" applyBorder="1" applyAlignment="1">
      <alignment horizontal="left" vertical="center"/>
    </xf>
    <xf numFmtId="0" fontId="0" fillId="7" borderId="7" xfId="0" applyFill="1" applyBorder="1" applyAlignment="1">
      <alignment horizontal="left" vertical="center"/>
    </xf>
    <xf numFmtId="0" fontId="0" fillId="7" borderId="8" xfId="0" applyFill="1" applyBorder="1" applyAlignment="1">
      <alignment horizontal="left" vertical="center"/>
    </xf>
    <xf numFmtId="0" fontId="0" fillId="7" borderId="12" xfId="0" applyFill="1" applyBorder="1" applyAlignment="1">
      <alignment horizontal="left" vertical="center"/>
    </xf>
    <xf numFmtId="0" fontId="0" fillId="7" borderId="6" xfId="0" quotePrefix="1" applyFill="1" applyBorder="1" applyAlignment="1">
      <alignment horizontal="center"/>
    </xf>
    <xf numFmtId="0" fontId="0" fillId="7" borderId="11" xfId="0" quotePrefix="1" applyFill="1" applyBorder="1" applyAlignment="1">
      <alignment horizontal="center"/>
    </xf>
    <xf numFmtId="0" fontId="27" fillId="110" borderId="7" xfId="0" applyFont="1" applyFill="1" applyBorder="1" applyAlignment="1">
      <alignment horizontal="center" vertical="top" wrapText="1"/>
    </xf>
    <xf numFmtId="0" fontId="27" fillId="110" borderId="9" xfId="0" applyFont="1" applyFill="1" applyBorder="1" applyAlignment="1">
      <alignment horizontal="center" vertical="top" wrapText="1"/>
    </xf>
    <xf numFmtId="0" fontId="27" fillId="110" borderId="13" xfId="0" applyFont="1" applyFill="1" applyBorder="1" applyAlignment="1">
      <alignment horizontal="center" vertical="top" wrapText="1"/>
    </xf>
    <xf numFmtId="0" fontId="27" fillId="4" borderId="9" xfId="0" applyFont="1" applyFill="1" applyBorder="1" applyAlignment="1">
      <alignment horizontal="center" vertical="top"/>
    </xf>
    <xf numFmtId="0" fontId="27" fillId="110" borderId="7" xfId="0" applyFont="1" applyFill="1" applyBorder="1" applyAlignment="1">
      <alignment horizontal="center" vertical="top"/>
    </xf>
    <xf numFmtId="0" fontId="27" fillId="110" borderId="9" xfId="0" applyFont="1" applyFill="1" applyBorder="1" applyAlignment="1">
      <alignment horizontal="center" vertical="top"/>
    </xf>
    <xf numFmtId="0" fontId="27" fillId="110" borderId="13" xfId="0" applyFont="1" applyFill="1" applyBorder="1" applyAlignment="1">
      <alignment horizontal="center" vertical="top"/>
    </xf>
    <xf numFmtId="0" fontId="261" fillId="2" borderId="5" xfId="0" applyFont="1" applyFill="1" applyBorder="1" applyAlignment="1">
      <alignment horizontal="center" vertical="center" wrapText="1"/>
    </xf>
    <xf numFmtId="0" fontId="261" fillId="2" borderId="6" xfId="0" applyFont="1" applyFill="1" applyBorder="1" applyAlignment="1">
      <alignment horizontal="center" vertical="center" wrapText="1"/>
    </xf>
    <xf numFmtId="0" fontId="261" fillId="2" borderId="11" xfId="0" applyFont="1" applyFill="1" applyBorder="1" applyAlignment="1">
      <alignment horizontal="center" vertical="center" wrapText="1"/>
    </xf>
    <xf numFmtId="0" fontId="27" fillId="4" borderId="13" xfId="0" applyFont="1" applyFill="1" applyBorder="1" applyAlignment="1">
      <alignment horizontal="center" vertical="top"/>
    </xf>
    <xf numFmtId="0" fontId="255" fillId="103" borderId="9" xfId="0" applyFont="1" applyFill="1" applyBorder="1" applyAlignment="1">
      <alignment horizontal="center" vertical="center"/>
    </xf>
    <xf numFmtId="0" fontId="255" fillId="103" borderId="10" xfId="0" applyFont="1" applyFill="1" applyBorder="1" applyAlignment="1">
      <alignment horizontal="center" vertical="center"/>
    </xf>
    <xf numFmtId="0" fontId="29" fillId="0" borderId="13" xfId="0" applyFont="1" applyBorder="1" applyAlignment="1">
      <alignment horizontal="left" vertical="center"/>
    </xf>
    <xf numFmtId="0" fontId="27" fillId="0" borderId="1" xfId="0" applyFont="1" applyBorder="1" applyAlignment="1">
      <alignment horizontal="center" vertical="center"/>
    </xf>
    <xf numFmtId="0" fontId="29" fillId="0" borderId="15" xfId="0" applyFont="1" applyBorder="1" applyAlignment="1">
      <alignment horizontal="left" vertical="center"/>
    </xf>
    <xf numFmtId="0" fontId="255" fillId="103" borderId="7" xfId="0" applyFont="1" applyFill="1" applyBorder="1" applyAlignment="1">
      <alignment horizontal="center" vertical="center"/>
    </xf>
    <xf numFmtId="0" fontId="255" fillId="103" borderId="12" xfId="0" applyFont="1" applyFill="1" applyBorder="1" applyAlignment="1">
      <alignment horizontal="center" vertical="center"/>
    </xf>
    <xf numFmtId="0" fontId="255" fillId="105" borderId="9" xfId="0" applyFont="1" applyFill="1" applyBorder="1" applyAlignment="1">
      <alignment horizontal="center" vertical="center"/>
    </xf>
    <xf numFmtId="0" fontId="255" fillId="105" borderId="10" xfId="0" applyFont="1" applyFill="1" applyBorder="1" applyAlignment="1">
      <alignment horizontal="center" vertical="center"/>
    </xf>
    <xf numFmtId="0" fontId="255" fillId="104" borderId="9" xfId="0" applyFont="1" applyFill="1" applyBorder="1" applyAlignment="1">
      <alignment horizontal="center" vertical="center"/>
    </xf>
    <xf numFmtId="0" fontId="255" fillId="104" borderId="10" xfId="0" applyFont="1" applyFill="1" applyBorder="1" applyAlignment="1">
      <alignment horizontal="center" vertical="center"/>
    </xf>
    <xf numFmtId="0" fontId="255" fillId="105" borderId="13" xfId="0" applyFont="1" applyFill="1" applyBorder="1" applyAlignment="1">
      <alignment horizontal="center" vertical="center"/>
    </xf>
    <xf numFmtId="0" fontId="255" fillId="105" borderId="15" xfId="0" applyFont="1" applyFill="1" applyBorder="1" applyAlignment="1">
      <alignment horizontal="center" vertical="center"/>
    </xf>
    <xf numFmtId="0" fontId="1" fillId="2" borderId="7" xfId="0" applyFont="1" applyFill="1" applyBorder="1" applyAlignment="1">
      <alignment horizontal="center"/>
    </xf>
    <xf numFmtId="0" fontId="1" fillId="2" borderId="13"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8" xfId="0" applyFont="1" applyFill="1" applyBorder="1" applyAlignment="1">
      <alignment horizontal="center"/>
    </xf>
    <xf numFmtId="0" fontId="1" fillId="2" borderId="12" xfId="0" applyFont="1" applyFill="1" applyBorder="1" applyAlignment="1">
      <alignment horizontal="center"/>
    </xf>
    <xf numFmtId="0" fontId="267" fillId="110" borderId="9" xfId="0" applyFont="1" applyFill="1" applyBorder="1" applyAlignment="1">
      <alignment horizontal="center"/>
    </xf>
    <xf numFmtId="0" fontId="267" fillId="110" borderId="0" xfId="0" applyFont="1" applyFill="1" applyAlignment="1">
      <alignment horizontal="center"/>
    </xf>
    <xf numFmtId="0" fontId="267" fillId="110" borderId="10" xfId="0" applyFont="1" applyFill="1" applyBorder="1" applyAlignment="1">
      <alignment horizontal="center"/>
    </xf>
    <xf numFmtId="0" fontId="267" fillId="4" borderId="9" xfId="0" applyFont="1" applyFill="1" applyBorder="1" applyAlignment="1">
      <alignment horizontal="center"/>
    </xf>
    <xf numFmtId="0" fontId="267" fillId="4" borderId="0" xfId="0" applyFont="1" applyFill="1" applyAlignment="1">
      <alignment horizontal="center"/>
    </xf>
    <xf numFmtId="0" fontId="267" fillId="4" borderId="10" xfId="0" applyFont="1" applyFill="1" applyBorder="1" applyAlignment="1">
      <alignment horizontal="center"/>
    </xf>
    <xf numFmtId="0" fontId="267" fillId="110" borderId="9" xfId="0" applyFont="1" applyFill="1" applyBorder="1" applyAlignment="1">
      <alignment horizontal="center" wrapText="1"/>
    </xf>
    <xf numFmtId="0" fontId="267" fillId="110" borderId="0" xfId="0" applyFont="1" applyFill="1" applyAlignment="1">
      <alignment horizontal="center" wrapText="1"/>
    </xf>
    <xf numFmtId="0" fontId="267" fillId="110" borderId="10" xfId="0" applyFont="1" applyFill="1" applyBorder="1" applyAlignment="1">
      <alignment horizontal="center" wrapText="1"/>
    </xf>
  </cellXfs>
  <cellStyles count="3649">
    <cellStyle name="€ : (converti en EURO)" xfId="167" xr:uid="{392B7EDD-FBBF-48AB-92F0-45A3E1FFFFF8}"/>
    <cellStyle name="€ : (converti en EURO) 2" xfId="168" xr:uid="{BE42E6EE-96A3-4058-B292-87F066600A7A}"/>
    <cellStyle name="€ : (converti en EURO) 2 2" xfId="169" xr:uid="{1DD20F80-C784-4843-B004-2EC145253430}"/>
    <cellStyle name="€ : (converti en EURO) 2 3" xfId="170" xr:uid="{738D01AF-D7B6-4BB9-89F1-94E015446516}"/>
    <cellStyle name="€ : (converti en EURO) 3" xfId="171" xr:uid="{640805C9-E94C-494C-817F-40B56041AEA3}"/>
    <cellStyle name="€ : (converti en EURO) 3 2" xfId="172" xr:uid="{55E89575-D08D-4C32-8825-46A71504DE39}"/>
    <cellStyle name="€ : (converti en EURO) 3 3" xfId="173" xr:uid="{A320533E-8903-4A25-8D5A-7EFCF4F25509}"/>
    <cellStyle name="€ : (converti en EURO) 4" xfId="174" xr:uid="{440DA636-DD6A-445E-94B4-2AF88EBE3706}"/>
    <cellStyle name="€ : (converti en EURO) 4 2" xfId="175" xr:uid="{A4022366-A167-4372-8FE2-28D7C4931B1C}"/>
    <cellStyle name="€ : (converti en EURO) 4 3" xfId="176" xr:uid="{8BD0CE30-3D5D-4A2A-BAB8-76662F096D05}"/>
    <cellStyle name="€ : (converti en EURO) 5" xfId="177" xr:uid="{204C29BE-1F21-4661-9000-519E7156B071}"/>
    <cellStyle name="€ : (converti en EURO) 6" xfId="178" xr:uid="{46E75AE1-5D2B-479E-AE51-CF8B7121B843}"/>
    <cellStyle name="€ : (formule ECRASEE)" xfId="179" xr:uid="{37A6A4DE-7C4E-4A2C-9257-058996F8AC54}"/>
    <cellStyle name="€ : (formule ECRASEE) 2" xfId="180" xr:uid="{7F0D9686-BF0F-420E-9CF0-BB0FC719AD5D}"/>
    <cellStyle name="€ : (formule ECRASEE) 2 2" xfId="181" xr:uid="{6CD760EF-4704-44AC-ABF0-2FC52B22E8D4}"/>
    <cellStyle name="€ : (formule ECRASEE) 2 3" xfId="182" xr:uid="{C61FF812-B679-4954-9AEF-7A27761EC5EB}"/>
    <cellStyle name="€ : (formule ECRASEE) 3" xfId="183" xr:uid="{0870796D-3386-4D50-85B4-E618DA992CB3}"/>
    <cellStyle name="€ : (formule ECRASEE) 4" xfId="184" xr:uid="{ED826D84-9354-4921-AC10-DC95B8765633}"/>
    <cellStyle name="€ : (NON converti)" xfId="185" xr:uid="{7A2EF5DF-9B89-47F8-83FA-755F972B9851}"/>
    <cellStyle name="€ : (NON converti) 2" xfId="186" xr:uid="{5705294D-339C-4408-8EE7-C10AE34EC330}"/>
    <cellStyle name="€ : (NON converti) 2 2" xfId="187" xr:uid="{152D42FE-AB73-48A6-A51E-122C952D726A}"/>
    <cellStyle name="€ : (NON converti) 2 3" xfId="188" xr:uid="{2788461C-C464-4187-9A53-29424A8BEB6B}"/>
    <cellStyle name="€ : (NON converti) 3" xfId="189" xr:uid="{28CA7BB8-6AB7-49A1-8C3B-00EEA61A295C}"/>
    <cellStyle name="€ : (NON converti) 3 2" xfId="190" xr:uid="{58D63B85-D4FC-4722-BF80-E3B3C6560FF5}"/>
    <cellStyle name="€ : (NON converti) 3 3" xfId="191" xr:uid="{35F67F66-291B-4FAA-9983-90E4FFF38B6C}"/>
    <cellStyle name="€ : (NON converti) 4" xfId="192" xr:uid="{33487A3A-1E99-41C9-979D-6334CCA57C3A}"/>
    <cellStyle name="€ : (NON converti) 4 2" xfId="193" xr:uid="{05A98399-FFC6-4B7C-A905-ED39D2ECB979}"/>
    <cellStyle name="€ : (NON converti) 4 3" xfId="194" xr:uid="{9C33DA9C-7D70-459E-BA29-0C6223EC3638}"/>
    <cellStyle name="€ : (NON converti) 5" xfId="195" xr:uid="{B5A88E9E-9045-49E0-B737-37B1C61C27D8}"/>
    <cellStyle name="€ : (NON converti) 6" xfId="196" xr:uid="{4216760F-E811-4D44-9EE0-D04359F60B86}"/>
    <cellStyle name="€ : (passage a l'EURO)" xfId="197" xr:uid="{620994B6-886A-44C9-952E-9C6F82231BB1}"/>
    <cellStyle name="€ : (passage a l'EURO) 2" xfId="198" xr:uid="{B4DF0E5D-DB31-4C2F-9B4F-FDA495E86A6D}"/>
    <cellStyle name="€ : (passage a l'EURO) 2 2" xfId="199" xr:uid="{9CF48F6E-EC6D-4572-90A2-CFB102A79F30}"/>
    <cellStyle name="€ : (passage a l'EURO) 2 3" xfId="200" xr:uid="{B2776FAA-FD08-4AE4-A861-7B5AE6CEFF1B}"/>
    <cellStyle name="€ : (passage a l'EURO) 3" xfId="201" xr:uid="{E64124AC-1E78-40EF-8F36-C9B686AF8938}"/>
    <cellStyle name="€ : (passage a l'EURO) 3 2" xfId="202" xr:uid="{6DE745AC-DA2F-4A7E-8202-A2D5B7166B7D}"/>
    <cellStyle name="€ : (passage a l'EURO) 3 3" xfId="203" xr:uid="{82B5532F-3BD2-4481-BD11-F424868987EB}"/>
    <cellStyle name="€ : (passage a l'EURO) 4" xfId="204" xr:uid="{11D41C4C-173D-4366-AE91-7CAF10A84B9E}"/>
    <cellStyle name="€ : (passage a l'EURO) 4 2" xfId="205" xr:uid="{CCDF4BD2-C2EC-40E8-8E46-DFE49840018B}"/>
    <cellStyle name="€ : (passage a l'EURO) 4 3" xfId="206" xr:uid="{262EA4CB-9FCC-4B8E-8B5F-7A62DE911495}"/>
    <cellStyle name="€ : (passage a l'EURO) 5" xfId="207" xr:uid="{C56BBE32-3EA8-4529-8F48-E97F16344E6C}"/>
    <cellStyle name="€ : (passage a l'EURO) 6" xfId="208" xr:uid="{4660C559-F598-4023-95EF-5FAF22ADC176}"/>
    <cellStyle name="20 % - Accent1" xfId="209" xr:uid="{F55E87A6-C6A0-40F5-8E80-77302A446CF8}"/>
    <cellStyle name="20 % - Accent1 2" xfId="210" xr:uid="{50D19CC3-9EC1-4467-819C-10916997DBCC}"/>
    <cellStyle name="20 % - Accent1 2 2" xfId="211" xr:uid="{29F6D59B-D7F5-4742-B060-DDD0EDE06ECB}"/>
    <cellStyle name="20 % - Accent1 3" xfId="212" xr:uid="{CBDD5FC1-AFD2-4D61-B9FC-8D4E52FC7007}"/>
    <cellStyle name="20 % - Accent2" xfId="213" xr:uid="{A96EDEA5-F128-4777-A020-4A7DF2DCC030}"/>
    <cellStyle name="20 % - Accent2 2" xfId="214" xr:uid="{1806F473-5196-4DBE-AF2C-3E6CB02DB740}"/>
    <cellStyle name="20 % - Accent2 2 2" xfId="215" xr:uid="{ADE144BB-2C95-4739-866D-46EA201635E4}"/>
    <cellStyle name="20 % - Accent2 3" xfId="216" xr:uid="{611D287A-B287-463B-A3FE-3157D70A0471}"/>
    <cellStyle name="20 % - Accent3" xfId="217" xr:uid="{A2F68F40-BDCD-42F4-8189-26F28E032146}"/>
    <cellStyle name="20 % - Accent3 2" xfId="218" xr:uid="{40CCCCD2-2A75-4F96-962C-BB5631AFA27B}"/>
    <cellStyle name="20 % - Accent3 2 2" xfId="219" xr:uid="{A993C5B3-C010-4E8C-AB71-4C07969DDD7E}"/>
    <cellStyle name="20 % - Accent3 3" xfId="220" xr:uid="{FD5EFC43-95B3-4D98-8445-60018FE3D2AE}"/>
    <cellStyle name="20 % - Accent4" xfId="221" xr:uid="{D6D64500-511B-4B8D-8C55-3CAA97600FC0}"/>
    <cellStyle name="20 % - Accent4 2" xfId="222" xr:uid="{3A07A62A-317A-4B32-83FF-911795CF13B9}"/>
    <cellStyle name="20 % - Accent4 2 2" xfId="223" xr:uid="{A72F9D44-6ADE-4F8E-881D-114D2ECBE96A}"/>
    <cellStyle name="20 % - Accent4 3" xfId="224" xr:uid="{3E2E2C83-A290-4B76-A020-A92A66E68BE4}"/>
    <cellStyle name="20 % - Accent5" xfId="225" xr:uid="{C62F1215-A0B9-495B-90C9-8D5BCDD00C55}"/>
    <cellStyle name="20 % - Accent5 2" xfId="226" xr:uid="{EED6BF6D-5D65-4A96-83F7-8AADC8AEE5D3}"/>
    <cellStyle name="20 % - Accent5 2 2" xfId="227" xr:uid="{A4A9C31B-AC5D-4C86-AECF-3AAC5889F7FB}"/>
    <cellStyle name="20 % - Accent5 3" xfId="228" xr:uid="{19B4A960-0435-472B-861D-CD90253EEC91}"/>
    <cellStyle name="20 % - Accent6" xfId="229" xr:uid="{5797822B-DF8B-4362-B2C6-C3BD5032C9FC}"/>
    <cellStyle name="20 % - Accent6 2" xfId="230" xr:uid="{C4B651CA-359F-4ED1-9A96-99B4115B1454}"/>
    <cellStyle name="20 % - Accent6 2 2" xfId="231" xr:uid="{2D4EF0C5-0DF2-4FFA-A92D-E80928F20CD9}"/>
    <cellStyle name="20 % - Accent6 3" xfId="232" xr:uid="{B8068DA7-9731-44E5-80B5-7D20FF0417B4}"/>
    <cellStyle name="20 % - Accent1" xfId="20" builtinId="30" customBuiltin="1"/>
    <cellStyle name="20 % - Accent1 2" xfId="88" xr:uid="{6486A888-6018-4829-A416-B69B0EF8001C}"/>
    <cellStyle name="20 % - Accent1 2 2" xfId="136" xr:uid="{A67572E8-E224-4BA0-9F0F-7DD69A9E7D3F}"/>
    <cellStyle name="20 % - Accent1 2 2 2" xfId="234" xr:uid="{1F9BFBEB-7CB8-4270-B708-D3C6E35BD290}"/>
    <cellStyle name="20 % - Accent1 2 3" xfId="235" xr:uid="{0524D029-65A8-4397-9C11-FA578797B14A}"/>
    <cellStyle name="20 % - Accent1 2 4" xfId="233" xr:uid="{DA4B45AD-59A9-4853-93E5-50EC54A55080}"/>
    <cellStyle name="20 % - Accent1 3" xfId="115" xr:uid="{22103B4A-ACBE-4E44-885B-F751B3A5154E}"/>
    <cellStyle name="20 % - Accent2" xfId="23" builtinId="34" customBuiltin="1"/>
    <cellStyle name="20 % - Accent2 2" xfId="90" xr:uid="{8F8BE2D2-6F4A-4FAE-9E61-96309EDB7854}"/>
    <cellStyle name="20 % - Accent2 2 2" xfId="138" xr:uid="{032D1B82-2FED-492F-819A-ED1FE0558B1D}"/>
    <cellStyle name="20 % - Accent2 2 2 2" xfId="237" xr:uid="{C8A4C87C-0EC5-402C-994A-B472308FAB3D}"/>
    <cellStyle name="20 % - Accent2 2 3" xfId="238" xr:uid="{A6049AE4-F412-4822-B76A-3A258A343B9B}"/>
    <cellStyle name="20 % - Accent2 2 4" xfId="236" xr:uid="{886188A6-2A73-4787-97D6-C382DE86210C}"/>
    <cellStyle name="20 % - Accent2 3" xfId="117" xr:uid="{BF90270E-306A-4DED-A564-7063FCE6F9B7}"/>
    <cellStyle name="20 % - Accent3" xfId="26" builtinId="38" customBuiltin="1"/>
    <cellStyle name="20 % - Accent3 2" xfId="92" xr:uid="{CFFF47E8-3739-4A04-99D6-160A2FF1BA6C}"/>
    <cellStyle name="20 % - Accent3 2 2" xfId="140" xr:uid="{3D00585B-53C8-4BD3-9602-A78808CADBAE}"/>
    <cellStyle name="20 % - Accent3 2 2 2" xfId="240" xr:uid="{049936D7-59A4-4959-883F-2B4712D04F24}"/>
    <cellStyle name="20 % - Accent3 2 3" xfId="241" xr:uid="{B6193280-3658-474F-9321-B19876A8B332}"/>
    <cellStyle name="20 % - Accent3 2 4" xfId="239" xr:uid="{9585CB33-DFB3-483D-B215-CD919E962855}"/>
    <cellStyle name="20 % - Accent3 3" xfId="119" xr:uid="{74928A9A-3FD1-4FE9-8BC6-C49AEC6F3396}"/>
    <cellStyle name="20 % - Accent4" xfId="29" builtinId="42" customBuiltin="1"/>
    <cellStyle name="20 % - Accent4 2" xfId="94" xr:uid="{5E5C5315-C007-4509-A89A-C9091AB361C7}"/>
    <cellStyle name="20 % - Accent4 2 2" xfId="142" xr:uid="{A7F3D7E4-8F1F-4341-8429-E0B6864DC24B}"/>
    <cellStyle name="20 % - Accent4 2 2 2" xfId="243" xr:uid="{6F6E7983-A7F4-4DC8-9D67-B34789F99318}"/>
    <cellStyle name="20 % - Accent4 2 3" xfId="244" xr:uid="{FB3B3B64-EA7C-4767-8846-12AE2902DBDB}"/>
    <cellStyle name="20 % - Accent4 2 4" xfId="242" xr:uid="{A34E3507-706D-4637-9936-B30F4716FDBF}"/>
    <cellStyle name="20 % - Accent4 3" xfId="121" xr:uid="{FE43CF2B-F60E-4FF4-891C-6BBE798403ED}"/>
    <cellStyle name="20 % - Accent5" xfId="32" builtinId="46" customBuiltin="1"/>
    <cellStyle name="20 % - Accent5 2" xfId="96" xr:uid="{309348A7-DD1A-47E4-9DBB-F553AD799619}"/>
    <cellStyle name="20 % - Accent5 2 2" xfId="144" xr:uid="{D74EFD12-6A4F-4C55-8674-DADA7B52D345}"/>
    <cellStyle name="20 % - Accent5 2 2 2" xfId="246" xr:uid="{A7235329-B20B-480A-BF11-96F8A886C893}"/>
    <cellStyle name="20 % - Accent5 2 3" xfId="247" xr:uid="{BDFA9902-49DC-47FB-BFDB-46B9BF96A545}"/>
    <cellStyle name="20 % - Accent5 2 4" xfId="245" xr:uid="{2ED2E6A9-EA42-47C1-B156-F630577F302D}"/>
    <cellStyle name="20 % - Accent5 3" xfId="123" xr:uid="{E21AF7B2-4202-43AC-BFD2-F6080D240CAC}"/>
    <cellStyle name="20 % - Accent6" xfId="35" builtinId="50" customBuiltin="1"/>
    <cellStyle name="20 % - Accent6 2" xfId="98" xr:uid="{AE5A1563-A710-44CE-A67F-BA2B7EEC3778}"/>
    <cellStyle name="20 % - Accent6 2 2" xfId="146" xr:uid="{08175D34-853B-458F-9D3E-183CE2C1E361}"/>
    <cellStyle name="20 % - Accent6 2 2 2" xfId="249" xr:uid="{F6CF3CAA-3DCA-4C8F-A9DD-60D9542CB1A5}"/>
    <cellStyle name="20 % - Accent6 2 3" xfId="250" xr:uid="{383E0CC5-5C05-4F02-B223-CDDDB30552A8}"/>
    <cellStyle name="20 % - Accent6 2 4" xfId="248" xr:uid="{2485C464-B085-4325-A31A-C15C8A20DFBF}"/>
    <cellStyle name="20 % - Accent6 3" xfId="125" xr:uid="{E03AA533-2826-4D69-AC83-57C320007226}"/>
    <cellStyle name="20% - Accent1" xfId="251" xr:uid="{D391273B-BC07-4197-BD18-2CD73B38A6F5}"/>
    <cellStyle name="20% - Accent1 2" xfId="252" xr:uid="{A691DF4E-944D-4484-BF26-FD4BFB203CBF}"/>
    <cellStyle name="20% - Accent1 3" xfId="253" xr:uid="{B431A300-82EC-4795-9597-F1A956E8CA86}"/>
    <cellStyle name="20% - Accent1 3 2" xfId="254" xr:uid="{47D8CEE5-533A-4FC7-B94F-97FF792E3018}"/>
    <cellStyle name="20% - Accent1 3 2 2" xfId="255" xr:uid="{B86ED8D1-7584-450F-98D6-F4200A1B3DE7}"/>
    <cellStyle name="20% - Accent1 3 3" xfId="256" xr:uid="{43799744-D4EF-40E5-B791-5776DC15A2AD}"/>
    <cellStyle name="20% - Accent1 3 3 2" xfId="257" xr:uid="{FC903A47-420A-45CF-852D-40D81A448F31}"/>
    <cellStyle name="20% - Accent1 3 4" xfId="258" xr:uid="{A0825CA4-C655-4655-83D1-8B1A24295AF2}"/>
    <cellStyle name="20% - Accent2" xfId="259" xr:uid="{CF57E0C8-2D51-4679-AB27-0E72CBECE7EA}"/>
    <cellStyle name="20% - Accent2 2" xfId="260" xr:uid="{A9A3BFB0-9B61-441A-BA50-5ED09BE102F4}"/>
    <cellStyle name="20% - Accent2 3" xfId="261" xr:uid="{649BB6A1-8E7B-4787-A422-998C84156409}"/>
    <cellStyle name="20% - Accent2 3 2" xfId="262" xr:uid="{35B07B3B-AE13-454C-BD05-4E56F06721AF}"/>
    <cellStyle name="20% - Accent2 3 2 2" xfId="263" xr:uid="{1FDFF334-3409-4A39-8E1A-F14455B122BB}"/>
    <cellStyle name="20% - Accent2 3 3" xfId="264" xr:uid="{117EA1DC-C94B-435A-8E4F-87E6C471C677}"/>
    <cellStyle name="20% - Accent2 3 3 2" xfId="265" xr:uid="{3EB26FC3-D632-4336-9190-DE6CE2FB6C22}"/>
    <cellStyle name="20% - Accent2 3 4" xfId="266" xr:uid="{C02A1366-218E-4416-87A3-C78D34CF4FC3}"/>
    <cellStyle name="20% - Accent3" xfId="267" xr:uid="{30E37CB4-5C45-4AFE-9C4F-0B696F795FA0}"/>
    <cellStyle name="20% - Accent3 2" xfId="268" xr:uid="{C48CD972-9687-4961-9B18-BB73B2C89E69}"/>
    <cellStyle name="20% - Accent3 3" xfId="269" xr:uid="{FC7E6CEC-5CA8-4A35-BCA0-83FD1463446F}"/>
    <cellStyle name="20% - Accent3 3 2" xfId="270" xr:uid="{C39884C9-79C8-4F7E-8289-3E9936FFDFB3}"/>
    <cellStyle name="20% - Accent3 3 2 2" xfId="271" xr:uid="{12D84A0E-68F2-4BB7-8224-645C1909DDE1}"/>
    <cellStyle name="20% - Accent3 3 3" xfId="272" xr:uid="{3ED7C57D-B7D6-4C04-9CFC-DA35E7ECC185}"/>
    <cellStyle name="20% - Accent3 3 3 2" xfId="273" xr:uid="{0EB2DDFA-BEAB-4405-9699-F3E1ADE45F7B}"/>
    <cellStyle name="20% - Accent3 3 4" xfId="274" xr:uid="{B031F3A1-FDB8-4833-B40B-10F53B8D4B13}"/>
    <cellStyle name="20% - Accent4" xfId="275" xr:uid="{B93D85D4-5E50-4C6C-A106-C4775B9BB8B2}"/>
    <cellStyle name="20% - Accent4 2" xfId="276" xr:uid="{23D328C6-61D3-4D4F-826A-CB3E53F42952}"/>
    <cellStyle name="20% - Accent4 3" xfId="277" xr:uid="{55B0AC02-3ACA-4FB9-B829-775CDECDE7CE}"/>
    <cellStyle name="20% - Accent4 3 2" xfId="278" xr:uid="{558F5334-49A6-492E-9A2F-1AC08BDD24EA}"/>
    <cellStyle name="20% - Accent4 3 2 2" xfId="279" xr:uid="{456008EA-EB12-41BE-818A-B74E497CA011}"/>
    <cellStyle name="20% - Accent4 3 3" xfId="280" xr:uid="{065A2450-5F5B-41A6-BBC4-9BF6C5917B0E}"/>
    <cellStyle name="20% - Accent4 3 3 2" xfId="281" xr:uid="{316845ED-AC53-4179-9E52-A9A4BEAF7C52}"/>
    <cellStyle name="20% - Accent4 3 4" xfId="282" xr:uid="{02743A4C-EA9B-4A1F-8C9A-7FE8D26C2F49}"/>
    <cellStyle name="20% - Accent5" xfId="283" xr:uid="{0FC935F0-079C-4F2B-85DD-9F457E60855F}"/>
    <cellStyle name="20% - Accent5 2" xfId="284" xr:uid="{2768EF9D-2C48-4A9B-9EEA-BA0881877F47}"/>
    <cellStyle name="20% - Accent5 3" xfId="285" xr:uid="{8DBC9B41-25D7-45E7-9096-4D2EB584B921}"/>
    <cellStyle name="20% - Accent5 3 2" xfId="286" xr:uid="{DDF63F10-C3C1-4D6B-97D9-D804536175DD}"/>
    <cellStyle name="20% - Accent5 3 2 2" xfId="287" xr:uid="{86168F2E-B049-4773-9D57-95320FAB069D}"/>
    <cellStyle name="20% - Accent5 3 3" xfId="288" xr:uid="{8E116EC9-C3D7-4C81-84E6-104C86775417}"/>
    <cellStyle name="20% - Accent5 3 3 2" xfId="289" xr:uid="{DE97C414-22B8-4025-96CF-60111C6E2B09}"/>
    <cellStyle name="20% - Accent5 3 4" xfId="290" xr:uid="{66E9B0F0-2D2C-405C-A10C-CB12B5DD0152}"/>
    <cellStyle name="20% - Accent6" xfId="291" xr:uid="{DB66BE72-1D72-4F77-AE4F-51CB84B0C1AA}"/>
    <cellStyle name="20% - Accent6 2" xfId="292" xr:uid="{6213888D-C3A0-4145-9BEB-D4BD6EED4A52}"/>
    <cellStyle name="20% - Accent6 3" xfId="293" xr:uid="{46E938BB-F640-4995-9D94-F331C87BEF72}"/>
    <cellStyle name="20% - Accent6 3 2" xfId="294" xr:uid="{D3566B4F-010C-410C-BC00-C8A823ACABF8}"/>
    <cellStyle name="20% - Accent6 3 2 2" xfId="295" xr:uid="{B9E28C54-962C-49DD-9154-41E2AC32CF01}"/>
    <cellStyle name="20% - Accent6 3 3" xfId="296" xr:uid="{F3D90163-42DC-4238-ADF2-312F493A42A2}"/>
    <cellStyle name="20% - Accent6 3 3 2" xfId="297" xr:uid="{A3C5818D-2549-4C7B-9C42-9EDD3A3ABEB9}"/>
    <cellStyle name="20% - Accent6 3 4" xfId="298" xr:uid="{2A208803-CFA0-4FC3-B9C7-E2D052B12113}"/>
    <cellStyle name="20% - Colore 1" xfId="299" xr:uid="{70F25358-4CF8-45B0-97B2-CCF3F6234F1B}"/>
    <cellStyle name="20% - Colore 1 2" xfId="300" xr:uid="{0EC0B2D3-31B2-4D71-8943-BE06EDF614FE}"/>
    <cellStyle name="20% - Colore 1 3" xfId="301" xr:uid="{96CCAFDA-6587-48CD-A637-CB34D090FD5B}"/>
    <cellStyle name="20% - Colore 1 3 2" xfId="302" xr:uid="{079615BF-7A36-4894-A326-DE9CC15A51E7}"/>
    <cellStyle name="20% - Colore 1 3 2 2" xfId="303" xr:uid="{A8906D30-1DC2-47BE-96C0-EDDDE0862411}"/>
    <cellStyle name="20% - Colore 1 3 3" xfId="304" xr:uid="{76F611C0-0310-460B-9F73-0C8AA2EC14DC}"/>
    <cellStyle name="20% - Colore 1 3 3 2" xfId="305" xr:uid="{2703A662-45E9-486B-BD28-7B8D8F63B72F}"/>
    <cellStyle name="20% - Colore 1 3 4" xfId="306" xr:uid="{9C0DFC14-FD07-4CF7-A5D3-1599AB4B351D}"/>
    <cellStyle name="20% - Colore 2" xfId="307" xr:uid="{C0070EE5-A08A-4843-860E-AAA3D6D0D489}"/>
    <cellStyle name="20% - Colore 2 2" xfId="308" xr:uid="{48139115-36B9-496C-9CC4-4CBF450A3FAF}"/>
    <cellStyle name="20% - Colore 2 3" xfId="309" xr:uid="{A349EBB1-4BA3-4E23-89F3-62A2B28C94EC}"/>
    <cellStyle name="20% - Colore 2 3 2" xfId="310" xr:uid="{93A0449F-C2CF-4D14-94B2-383E3B11BF25}"/>
    <cellStyle name="20% - Colore 2 3 2 2" xfId="311" xr:uid="{EDD71FA5-FB44-4F24-9638-A2B9697C536B}"/>
    <cellStyle name="20% - Colore 2 3 3" xfId="312" xr:uid="{0492C739-F255-4047-9823-0C56BD9EBFB2}"/>
    <cellStyle name="20% - Colore 2 3 3 2" xfId="313" xr:uid="{09177893-2363-45D2-8953-7E0DAF8556CD}"/>
    <cellStyle name="20% - Colore 2 3 4" xfId="314" xr:uid="{65B118F9-1EE9-4CE4-ADD3-F5DE57863BCC}"/>
    <cellStyle name="20% - Colore 3" xfId="315" xr:uid="{3E00BA1B-7FD0-4055-B7B0-FD27158D327F}"/>
    <cellStyle name="20% - Colore 3 2" xfId="316" xr:uid="{8EFDB476-8C14-4DD6-8693-1C312085AE62}"/>
    <cellStyle name="20% - Colore 3 3" xfId="317" xr:uid="{6E5E2EAD-159A-4E39-8582-60667B054441}"/>
    <cellStyle name="20% - Colore 3 3 2" xfId="318" xr:uid="{A6A9830F-AC6F-4C19-A25B-0433370B7667}"/>
    <cellStyle name="20% - Colore 3 3 2 2" xfId="319" xr:uid="{0A244D53-7EF0-4C4B-9895-450C7CCA519A}"/>
    <cellStyle name="20% - Colore 3 3 3" xfId="320" xr:uid="{357C7D65-4E01-4EA7-9174-E3C6417E3EF6}"/>
    <cellStyle name="20% - Colore 3 3 3 2" xfId="321" xr:uid="{23BF4F6A-24C1-48D6-9467-2EF372DBD377}"/>
    <cellStyle name="20% - Colore 3 3 4" xfId="322" xr:uid="{1F9BE912-72CC-416C-BC04-A17B25AE3E78}"/>
    <cellStyle name="20% - Colore 4" xfId="323" xr:uid="{89376CEE-A45A-45C9-AA03-303CF021A612}"/>
    <cellStyle name="20% - Colore 4 2" xfId="324" xr:uid="{F51FC455-5766-4DE8-9EEF-C016C82DFBFC}"/>
    <cellStyle name="20% - Colore 4 3" xfId="325" xr:uid="{2433EFA7-2260-4E9A-82A3-CA792210A28A}"/>
    <cellStyle name="20% - Colore 4 3 2" xfId="326" xr:uid="{AA229E06-C314-4C14-AF26-0D71C97676A7}"/>
    <cellStyle name="20% - Colore 4 3 2 2" xfId="327" xr:uid="{B5CEB3D6-840A-479A-915F-995D28C78C69}"/>
    <cellStyle name="20% - Colore 4 3 3" xfId="328" xr:uid="{576363E4-3C5B-4BC9-9CEE-DE0E96B2FFB8}"/>
    <cellStyle name="20% - Colore 4 3 3 2" xfId="329" xr:uid="{023BCB15-91AB-4B6D-AA42-E3C0F2719868}"/>
    <cellStyle name="20% - Colore 4 3 4" xfId="330" xr:uid="{855B26EA-CF3F-4CAF-8274-B9329D3D2840}"/>
    <cellStyle name="20% - Colore 5" xfId="331" xr:uid="{2A732008-B80C-4003-B5E7-54D348D2B891}"/>
    <cellStyle name="20% - Colore 5 2" xfId="332" xr:uid="{205938EB-D9C8-4050-94E8-EA19B97835CE}"/>
    <cellStyle name="20% - Colore 5 3" xfId="333" xr:uid="{E5A85302-BA24-492A-8A79-C5D2190429E1}"/>
    <cellStyle name="20% - Colore 5 3 2" xfId="334" xr:uid="{EF2D3A89-7A76-4DF2-A630-F9744E1D3DED}"/>
    <cellStyle name="20% - Colore 5 3 2 2" xfId="335" xr:uid="{61563C5C-D7EE-4E8C-A32B-051A7424408B}"/>
    <cellStyle name="20% - Colore 5 3 3" xfId="336" xr:uid="{67BA4426-82A6-490D-825F-CD56996F3B22}"/>
    <cellStyle name="20% - Colore 5 3 3 2" xfId="337" xr:uid="{74C642C3-FA8F-470F-8889-4C297C12B150}"/>
    <cellStyle name="20% - Colore 5 3 4" xfId="338" xr:uid="{2229B294-EC86-4779-B916-F09842638C90}"/>
    <cellStyle name="20% - Colore 6" xfId="339" xr:uid="{8BB9051A-BF49-4A75-8D41-FD6222A90157}"/>
    <cellStyle name="20% - Colore 6 2" xfId="340" xr:uid="{ABF814DE-10FC-4866-8D01-876BB255171E}"/>
    <cellStyle name="20% - Colore 6 3" xfId="341" xr:uid="{367EBCA0-DFB5-43B2-915B-5A480C864452}"/>
    <cellStyle name="20% - Colore 6 3 2" xfId="342" xr:uid="{150E37EB-4D4C-4E8C-A4CD-F5968317F872}"/>
    <cellStyle name="20% - Colore 6 3 2 2" xfId="343" xr:uid="{CD5CF55D-A0F7-43FA-81CF-A9628447C5A1}"/>
    <cellStyle name="20% - Colore 6 3 3" xfId="344" xr:uid="{FD8CDD27-7356-46E8-9886-A6C2533813C5}"/>
    <cellStyle name="20% - Colore 6 3 3 2" xfId="345" xr:uid="{115DD17B-2781-463F-9D6B-2BD80207532C}"/>
    <cellStyle name="20% - Colore 6 3 4" xfId="346" xr:uid="{B9670976-7955-4895-8050-4C854A26266D}"/>
    <cellStyle name="20% - Énfasis1" xfId="347" xr:uid="{15B9E74C-3592-4ACB-B354-388AEFE41BD8}"/>
    <cellStyle name="20% - Énfasis1 2" xfId="348" xr:uid="{CE6CE2F0-B1CA-4AB1-9FA4-2099C08237C9}"/>
    <cellStyle name="20% - Énfasis1 3" xfId="349" xr:uid="{4934DDAA-4C79-44D0-B580-81BEA0A298B9}"/>
    <cellStyle name="20% - Énfasis1 3 2" xfId="350" xr:uid="{D4563DD1-B0F2-4543-B8A8-276DD2C56885}"/>
    <cellStyle name="20% - Énfasis1 3 2 2" xfId="351" xr:uid="{D80A554A-A735-4659-B1DB-ED17B746057C}"/>
    <cellStyle name="20% - Énfasis1 3 3" xfId="352" xr:uid="{1E78DD47-55E3-4A88-B1DF-952339EF3D53}"/>
    <cellStyle name="20% - Énfasis1 3 3 2" xfId="353" xr:uid="{7A197537-F4AE-42F7-8235-31091E670D22}"/>
    <cellStyle name="20% - Énfasis1 3 4" xfId="354" xr:uid="{34667BB8-5789-4D6D-9900-D10E9DE57E6B}"/>
    <cellStyle name="20% - Énfasis2" xfId="355" xr:uid="{7676CC4C-CDCF-4740-B376-EB3413F6F2F0}"/>
    <cellStyle name="20% - Énfasis2 2" xfId="356" xr:uid="{82AF88AE-0780-4A16-9381-AAA668394836}"/>
    <cellStyle name="20% - Énfasis2 3" xfId="357" xr:uid="{A494021D-3D44-42AE-A99F-3A8EB1CA423D}"/>
    <cellStyle name="20% - Énfasis2 3 2" xfId="358" xr:uid="{71A0D961-6EBC-4386-AC1F-89BC08A1B476}"/>
    <cellStyle name="20% - Énfasis2 3 2 2" xfId="359" xr:uid="{F2E9DB0B-A02E-4DC6-A57E-A34BA07729F1}"/>
    <cellStyle name="20% - Énfasis2 3 3" xfId="360" xr:uid="{96789ED7-0102-4B2A-8FC2-61802ADD596F}"/>
    <cellStyle name="20% - Énfasis2 3 3 2" xfId="361" xr:uid="{09B0ADD2-2F26-41B7-B1DD-BEDB66F9B195}"/>
    <cellStyle name="20% - Énfasis2 3 4" xfId="362" xr:uid="{27403D6D-0F8F-426A-B04B-B4018FBE0114}"/>
    <cellStyle name="20% - Énfasis3" xfId="363" xr:uid="{68074D76-4B4F-4DB1-A9D9-B4309BB136B8}"/>
    <cellStyle name="20% - Énfasis3 2" xfId="364" xr:uid="{0F5555B6-527F-4C71-8460-8E56C0C16135}"/>
    <cellStyle name="20% - Énfasis3 3" xfId="365" xr:uid="{0454B124-AC26-4D02-8FDF-39992BFDC954}"/>
    <cellStyle name="20% - Énfasis3 3 2" xfId="366" xr:uid="{655D4E22-3DFE-4C73-9B4D-022343A9F918}"/>
    <cellStyle name="20% - Énfasis3 3 2 2" xfId="367" xr:uid="{9A2CD1C2-DE21-43EA-AAF0-6C5E01FFFB8F}"/>
    <cellStyle name="20% - Énfasis3 3 3" xfId="368" xr:uid="{C4C316B7-31F1-447D-B0DE-47C8B04CB38D}"/>
    <cellStyle name="20% - Énfasis3 3 3 2" xfId="369" xr:uid="{9893A9E8-4363-4AF1-80E2-F8098C58FA58}"/>
    <cellStyle name="20% - Énfasis3 3 4" xfId="370" xr:uid="{34843FF3-DC27-4616-A459-802C7CFEB54C}"/>
    <cellStyle name="20% - Énfasis4" xfId="371" xr:uid="{17569FEA-52F4-4999-A8CB-FB6A0D17993C}"/>
    <cellStyle name="20% - Énfasis4 2" xfId="372" xr:uid="{8A4E7832-4153-43EF-A83D-65C709653523}"/>
    <cellStyle name="20% - Énfasis4 3" xfId="373" xr:uid="{8D8A75FA-7F68-435A-A0F8-10B85E3801B8}"/>
    <cellStyle name="20% - Énfasis4 3 2" xfId="374" xr:uid="{4EF8E9B9-6DDD-452E-A362-7D1F5C8255EE}"/>
    <cellStyle name="20% - Énfasis4 3 2 2" xfId="375" xr:uid="{6269D64A-A4A0-49F5-82E9-2D1CDD6F6517}"/>
    <cellStyle name="20% - Énfasis4 3 3" xfId="376" xr:uid="{75B7A0BD-8EC0-49A9-BF79-29446140FC0C}"/>
    <cellStyle name="20% - Énfasis4 3 3 2" xfId="377" xr:uid="{525C8613-AD1E-416A-936A-24511A0483A0}"/>
    <cellStyle name="20% - Énfasis4 3 4" xfId="378" xr:uid="{C48CE302-BCA3-4819-BB24-4FC5ED57B0F5}"/>
    <cellStyle name="20% - Énfasis5" xfId="379" xr:uid="{3E93C04D-0475-47FD-8261-08EBEC607A82}"/>
    <cellStyle name="20% - Énfasis5 2" xfId="380" xr:uid="{ECC9D935-557F-4742-91B3-B77435EFC388}"/>
    <cellStyle name="20% - Énfasis5 3" xfId="381" xr:uid="{23F15A9B-FDE6-412E-83FD-87D23FC4E293}"/>
    <cellStyle name="20% - Énfasis5 3 2" xfId="382" xr:uid="{7623485A-EE31-4CBE-AE46-C703289CB076}"/>
    <cellStyle name="20% - Énfasis5 3 2 2" xfId="383" xr:uid="{411F3139-453D-4169-BCFF-6C392370192C}"/>
    <cellStyle name="20% - Énfasis5 3 3" xfId="384" xr:uid="{E50C2F60-45A2-44A5-A2E1-F2CE189678DF}"/>
    <cellStyle name="20% - Énfasis5 3 3 2" xfId="385" xr:uid="{5B75501D-29E2-4DBC-BAE8-A9F33202F50A}"/>
    <cellStyle name="20% - Énfasis5 3 4" xfId="386" xr:uid="{838C91FA-6768-4AA4-B42C-B66A028DA3A0}"/>
    <cellStyle name="20% - Énfasis6" xfId="387" xr:uid="{BBD445A2-D30A-42C3-B178-D60D9E67D7E8}"/>
    <cellStyle name="20% - Énfasis6 2" xfId="388" xr:uid="{248B9249-8801-4E1B-A2A3-6E5A13AA776A}"/>
    <cellStyle name="20% - Énfasis6 3" xfId="389" xr:uid="{18021A45-B42C-4F8E-8906-D562F7D91947}"/>
    <cellStyle name="20% - Énfasis6 3 2" xfId="390" xr:uid="{6A81121B-C790-424B-B3FF-F393BC61A8F0}"/>
    <cellStyle name="20% - Énfasis6 3 2 2" xfId="391" xr:uid="{960F52EC-0EED-4C39-8F46-5DB10111BF2F}"/>
    <cellStyle name="20% - Énfasis6 3 3" xfId="392" xr:uid="{2398A4BF-2E7B-4F88-84C2-130C47E7CF9E}"/>
    <cellStyle name="20% - Énfasis6 3 3 2" xfId="393" xr:uid="{584AB30B-E810-4341-9673-8021258ED4B9}"/>
    <cellStyle name="20% - Énfasis6 3 4" xfId="394" xr:uid="{4DE6C1B7-2634-4773-A790-881E2648C83F}"/>
    <cellStyle name="40 % - Accent1" xfId="395" xr:uid="{5691A5CD-C659-4AE2-8729-E5AA5BE71865}"/>
    <cellStyle name="40 % - Accent1 2" xfId="396" xr:uid="{6C02A85F-23C2-4CF9-B8B2-D238389F50A8}"/>
    <cellStyle name="40 % - Accent1 2 2" xfId="397" xr:uid="{D2657593-4BFA-4811-9D9B-06031BE2FF55}"/>
    <cellStyle name="40 % - Accent1 3" xfId="398" xr:uid="{4070522E-86D0-4A53-A89C-40ED6F355C14}"/>
    <cellStyle name="40 % - Accent2" xfId="399" xr:uid="{7A7181FA-9500-4758-8197-A109A9B56221}"/>
    <cellStyle name="40 % - Accent2 2" xfId="400" xr:uid="{CC0A0449-D499-428D-8583-BDD56E442E39}"/>
    <cellStyle name="40 % - Accent2 2 2" xfId="401" xr:uid="{04F06FDE-EE48-43FD-9846-BE78E27D8280}"/>
    <cellStyle name="40 % - Accent2 3" xfId="402" xr:uid="{3DB1F3AD-7E74-467B-91F0-C00C99A54E38}"/>
    <cellStyle name="40 % - Accent3" xfId="403" xr:uid="{64B0FC0E-A3E2-41B9-AC68-681874C8DA88}"/>
    <cellStyle name="40 % - Accent3 2" xfId="404" xr:uid="{621DC766-C106-4E9C-A126-DC585664F33E}"/>
    <cellStyle name="40 % - Accent3 2 2" xfId="405" xr:uid="{48F80146-9562-4B04-B786-1FF990C6560A}"/>
    <cellStyle name="40 % - Accent3 3" xfId="406" xr:uid="{73BE601A-9D4C-4CF8-A902-33310C71AD75}"/>
    <cellStyle name="40 % - Accent4" xfId="407" xr:uid="{843AF885-EABB-478E-A69A-53721BCD8D9C}"/>
    <cellStyle name="40 % - Accent4 2" xfId="408" xr:uid="{8F72B276-B766-485E-80BC-8ABBC5F2742B}"/>
    <cellStyle name="40 % - Accent4 2 2" xfId="409" xr:uid="{58520367-3F1E-4363-B32A-A7D2A4F6D8D9}"/>
    <cellStyle name="40 % - Accent4 3" xfId="410" xr:uid="{58018E2E-A854-4110-961C-10A2BA504FA4}"/>
    <cellStyle name="40 % - Accent5" xfId="411" xr:uid="{28451B42-E135-4198-9A29-89D96E8BD672}"/>
    <cellStyle name="40 % - Accent5 2" xfId="412" xr:uid="{11359DBE-B612-4554-A4B4-BF2AF26C7BDD}"/>
    <cellStyle name="40 % - Accent5 2 2" xfId="413" xr:uid="{FC4039EB-0BAB-47C4-9094-E88267F23748}"/>
    <cellStyle name="40 % - Accent5 3" xfId="414" xr:uid="{6C94B1E4-602F-4410-B81B-F918C37E1756}"/>
    <cellStyle name="40 % - Accent6" xfId="415" xr:uid="{2FD60F2E-4382-4458-BEB5-DAD4BA240C88}"/>
    <cellStyle name="40 % - Accent6 2" xfId="416" xr:uid="{4A21F785-B8B3-4E38-BD90-4EE2102AE77D}"/>
    <cellStyle name="40 % - Accent6 2 2" xfId="417" xr:uid="{6270555E-8223-41BB-BF10-5A405E697DEC}"/>
    <cellStyle name="40 % - Accent6 3" xfId="418" xr:uid="{284299B2-9FFF-4475-A567-EE04146461F8}"/>
    <cellStyle name="40 % - Accent1" xfId="21" builtinId="31" customBuiltin="1"/>
    <cellStyle name="40 % - Accent1 2" xfId="89" xr:uid="{F0936936-EEFF-407C-A591-D3E1ED69C3EC}"/>
    <cellStyle name="40 % - Accent1 2 2" xfId="137" xr:uid="{8AB38C2C-2FF4-459B-8159-8EF8DEF89FEE}"/>
    <cellStyle name="40 % - Accent1 2 2 2" xfId="420" xr:uid="{2C02B21A-6DCC-4AFF-BB48-AC825DD0FFB0}"/>
    <cellStyle name="40 % - Accent1 2 3" xfId="421" xr:uid="{05F020DA-7D33-4FD6-9BD9-ED1176217D0E}"/>
    <cellStyle name="40 % - Accent1 2 4" xfId="419" xr:uid="{FF7E307B-8336-4732-809B-0A9BBE87E4B0}"/>
    <cellStyle name="40 % - Accent1 3" xfId="116" xr:uid="{1F75E6A5-E742-4B78-95CD-C999C4B5E78C}"/>
    <cellStyle name="40 % - Accent2" xfId="24" builtinId="35" customBuiltin="1"/>
    <cellStyle name="40 % - Accent2 2" xfId="91" xr:uid="{E25B0681-0484-4717-A2C3-999472F337CB}"/>
    <cellStyle name="40 % - Accent2 2 2" xfId="139" xr:uid="{594804B7-EC70-4F20-A3E3-2E4EA239B3B2}"/>
    <cellStyle name="40 % - Accent2 2 2 2" xfId="423" xr:uid="{49B807C5-C580-4EBD-A9B8-087B77AB8352}"/>
    <cellStyle name="40 % - Accent2 2 3" xfId="424" xr:uid="{D6F399D3-6C25-4ED4-A966-8FFA83C1860B}"/>
    <cellStyle name="40 % - Accent2 2 4" xfId="422" xr:uid="{8FF4AF66-A5F7-45F0-89B3-055D18842D63}"/>
    <cellStyle name="40 % - Accent2 3" xfId="118" xr:uid="{BA4ADE9F-0F39-4E25-A54A-9972CBCFEB8D}"/>
    <cellStyle name="40 % - Accent3" xfId="27" builtinId="39" customBuiltin="1"/>
    <cellStyle name="40 % - Accent3 2" xfId="93" xr:uid="{DBB83BEC-3980-49B8-B20A-4DB50745DC61}"/>
    <cellStyle name="40 % - Accent3 2 2" xfId="141" xr:uid="{36971DAB-5440-4B8A-8630-FDACF66F9F3E}"/>
    <cellStyle name="40 % - Accent3 2 2 2" xfId="426" xr:uid="{7477F2C4-B619-47B3-8E67-AB264FDE85CD}"/>
    <cellStyle name="40 % - Accent3 2 3" xfId="427" xr:uid="{BADB8485-0743-4362-A4AB-E4168733A014}"/>
    <cellStyle name="40 % - Accent3 2 4" xfId="425" xr:uid="{BB1D693E-046A-4CE3-9202-D4FF820DBD57}"/>
    <cellStyle name="40 % - Accent3 3" xfId="120" xr:uid="{11637DDF-F3B9-400C-ACB0-A814DB80E12E}"/>
    <cellStyle name="40 % - Accent4" xfId="30" builtinId="43" customBuiltin="1"/>
    <cellStyle name="40 % - Accent4 2" xfId="95" xr:uid="{0408D7E5-097E-4B3B-832C-FACDD478166B}"/>
    <cellStyle name="40 % - Accent4 2 2" xfId="143" xr:uid="{EAE644F8-626D-4CD2-85CB-8EE89CF16E42}"/>
    <cellStyle name="40 % - Accent4 2 2 2" xfId="429" xr:uid="{3DE7E2F0-F360-4722-AB66-AEFCABCD3CB7}"/>
    <cellStyle name="40 % - Accent4 2 3" xfId="430" xr:uid="{A570CD4E-6D20-4790-A11E-CE731E222B2F}"/>
    <cellStyle name="40 % - Accent4 2 4" xfId="428" xr:uid="{0E72375B-A2E1-48E2-9714-4A28A4FC005F}"/>
    <cellStyle name="40 % - Accent4 3" xfId="122" xr:uid="{259183BD-4F64-4E56-8334-700C1D4D7EF2}"/>
    <cellStyle name="40 % - Accent5" xfId="33" builtinId="47" customBuiltin="1"/>
    <cellStyle name="40 % - Accent5 2" xfId="97" xr:uid="{96A11A7B-FDBE-4AE4-A466-E1CED199586F}"/>
    <cellStyle name="40 % - Accent5 2 2" xfId="145" xr:uid="{E764875D-96CF-4639-BAF2-BA7DEE6EEB5E}"/>
    <cellStyle name="40 % - Accent5 2 2 2" xfId="432" xr:uid="{4575CCF2-A361-40AD-BF51-4D79382B8BEE}"/>
    <cellStyle name="40 % - Accent5 2 3" xfId="433" xr:uid="{95D35320-A12F-4FE8-A155-0CA5AE234A40}"/>
    <cellStyle name="40 % - Accent5 2 4" xfId="431" xr:uid="{E452BC40-E9D6-4668-B37E-6E1C5D15893E}"/>
    <cellStyle name="40 % - Accent5 3" xfId="124" xr:uid="{117F00C4-061B-4D79-B86E-BBE527A97946}"/>
    <cellStyle name="40 % - Accent6" xfId="36" builtinId="51" customBuiltin="1"/>
    <cellStyle name="40 % - Accent6 2" xfId="99" xr:uid="{D4E65703-E5AA-49D0-8052-B64FCCC8A712}"/>
    <cellStyle name="40 % - Accent6 2 2" xfId="147" xr:uid="{2E2B4F58-8420-4134-9856-AA4FCEEA8787}"/>
    <cellStyle name="40 % - Accent6 2 2 2" xfId="435" xr:uid="{9ED94A9B-0934-4A8B-9A8D-7D2B5A5E88D5}"/>
    <cellStyle name="40 % - Accent6 2 3" xfId="436" xr:uid="{334AD8D1-7FE9-42AE-8AD0-D21AFDE24798}"/>
    <cellStyle name="40 % - Accent6 2 4" xfId="434" xr:uid="{636A1991-1DA6-4798-9529-8782DA37F01C}"/>
    <cellStyle name="40 % - Accent6 3" xfId="126" xr:uid="{582E1F8D-BCF3-4615-9747-8D7BB7221833}"/>
    <cellStyle name="40% - Accent1" xfId="437" xr:uid="{AA8FABF1-2864-4F8F-989A-D068F737F581}"/>
    <cellStyle name="40% - Accent1 2" xfId="438" xr:uid="{FD69E5AD-2D65-4808-B7D1-B89EFBD99BFF}"/>
    <cellStyle name="40% - Accent1 3" xfId="439" xr:uid="{D69DFA5C-24EA-4F27-A9AF-E04C91557AE1}"/>
    <cellStyle name="40% - Accent1 3 2" xfId="440" xr:uid="{E1C42E97-7617-43CC-813B-E7FD34BE6617}"/>
    <cellStyle name="40% - Accent1 3 2 2" xfId="441" xr:uid="{FDC28013-5EAB-419A-9EE4-623F5C2C03F8}"/>
    <cellStyle name="40% - Accent1 3 3" xfId="442" xr:uid="{3C2C7377-873B-4DFD-AA00-97C7EF65E8D8}"/>
    <cellStyle name="40% - Accent1 3 3 2" xfId="443" xr:uid="{56CBDB22-A635-433E-830B-BB0006294DBF}"/>
    <cellStyle name="40% - Accent1 3 4" xfId="444" xr:uid="{4F6767B7-4B8B-44F2-B0D0-3B24E6259E39}"/>
    <cellStyle name="40% - Accent2" xfId="445" xr:uid="{5C2FA723-B76A-49A5-A5FF-87CB33CE6EAF}"/>
    <cellStyle name="40% - Accent2 2" xfId="446" xr:uid="{956A1480-C17F-46AC-8B21-89439620A61C}"/>
    <cellStyle name="40% - Accent2 3" xfId="447" xr:uid="{897767B7-434B-44FE-A607-D6437E049223}"/>
    <cellStyle name="40% - Accent2 3 2" xfId="448" xr:uid="{D0976EF0-5D08-4526-847C-CB255DB219CA}"/>
    <cellStyle name="40% - Accent2 3 2 2" xfId="449" xr:uid="{EFABE1E9-984D-4B73-8393-6C345B42DDEE}"/>
    <cellStyle name="40% - Accent2 3 3" xfId="450" xr:uid="{7368727F-EB54-40F1-ADCF-FD5A9285CCB7}"/>
    <cellStyle name="40% - Accent2 3 3 2" xfId="451" xr:uid="{D2899CBB-C42B-4BE4-AFCA-00E8537A0F32}"/>
    <cellStyle name="40% - Accent2 3 4" xfId="452" xr:uid="{AD1C7D4C-C122-4FCD-89CA-7D0C0D19EDE2}"/>
    <cellStyle name="40% - Accent3" xfId="453" xr:uid="{6E7CD5BB-0C78-4D52-86FE-29569A990A7A}"/>
    <cellStyle name="40% - Accent3 2" xfId="454" xr:uid="{B9358611-D707-479E-9D64-B713F117B082}"/>
    <cellStyle name="40% - Accent3 3" xfId="455" xr:uid="{9FE5F78E-1679-4B6F-A769-C2FC36816CE8}"/>
    <cellStyle name="40% - Accent3 3 2" xfId="456" xr:uid="{19EED432-5120-474C-BEA1-EA8688F0E0C1}"/>
    <cellStyle name="40% - Accent3 3 2 2" xfId="457" xr:uid="{69F4844F-5987-4CF5-A3F7-B9D70AB61205}"/>
    <cellStyle name="40% - Accent3 3 3" xfId="458" xr:uid="{8B41C661-5BD5-43FA-817B-238DA1D16F53}"/>
    <cellStyle name="40% - Accent3 3 3 2" xfId="459" xr:uid="{34F1BBE3-0270-425A-938F-9AADA7273615}"/>
    <cellStyle name="40% - Accent3 3 4" xfId="460" xr:uid="{1EF9B3B6-FBD3-4A49-A79B-5B48E0E2C467}"/>
    <cellStyle name="40% - Accent4" xfId="461" xr:uid="{9023D300-CFBA-4DD1-9473-40C7BFE6F577}"/>
    <cellStyle name="40% - Accent4 2" xfId="462" xr:uid="{0B5D6D36-F5A9-4FBB-8781-2A11E42C2870}"/>
    <cellStyle name="40% - Accent4 3" xfId="463" xr:uid="{7303FEBD-0C9B-4104-BB85-2DDB6CF71B30}"/>
    <cellStyle name="40% - Accent4 3 2" xfId="464" xr:uid="{07A7920A-86EA-4793-9EF3-1FB1CA0C6B41}"/>
    <cellStyle name="40% - Accent4 3 2 2" xfId="465" xr:uid="{EC52B64E-BB78-4543-81B6-D10BAA700A7A}"/>
    <cellStyle name="40% - Accent4 3 3" xfId="466" xr:uid="{5E1ABFE3-C4FE-4214-B631-B012033076B2}"/>
    <cellStyle name="40% - Accent4 3 3 2" xfId="467" xr:uid="{42D0C2CC-614F-487B-8F65-D1E231DA5E33}"/>
    <cellStyle name="40% - Accent4 3 4" xfId="468" xr:uid="{4A1E9676-9787-411A-8738-E4A57CD0C261}"/>
    <cellStyle name="40% - Accent5" xfId="469" xr:uid="{F1EB6A09-E9A4-4500-8A66-1A5BED5C0B59}"/>
    <cellStyle name="40% - Accent5 2" xfId="470" xr:uid="{B62AC741-8828-44D3-9C36-CD338545C3F8}"/>
    <cellStyle name="40% - Accent5 3" xfId="471" xr:uid="{6FD382CC-404B-4A02-879F-92B620C140A6}"/>
    <cellStyle name="40% - Accent5 3 2" xfId="472" xr:uid="{978CF3FE-8735-47C9-B026-1FBDE8A2D6BA}"/>
    <cellStyle name="40% - Accent5 3 2 2" xfId="473" xr:uid="{2221B86C-6CEB-4188-8892-81054D02F91A}"/>
    <cellStyle name="40% - Accent5 3 3" xfId="474" xr:uid="{823C9AEA-6578-491A-9F85-448A247A5275}"/>
    <cellStyle name="40% - Accent5 3 3 2" xfId="475" xr:uid="{2F8D41F7-B71C-4E7C-9A0C-DC7B8777AD18}"/>
    <cellStyle name="40% - Accent5 3 4" xfId="476" xr:uid="{F855581B-16DC-4F98-891C-CE9453D482F4}"/>
    <cellStyle name="40% - Accent6" xfId="477" xr:uid="{44B818CF-4CFF-43AB-871D-27EDE3485D84}"/>
    <cellStyle name="40% - Accent6 2" xfId="478" xr:uid="{8ED5A9DB-E510-450B-AB1E-8713D9F87242}"/>
    <cellStyle name="40% - Accent6 3" xfId="479" xr:uid="{EB538605-2E02-447D-92D3-6C5B8D4C7EF1}"/>
    <cellStyle name="40% - Accent6 3 2" xfId="480" xr:uid="{D1C5DA53-8968-41C2-BF2A-2062495C0B03}"/>
    <cellStyle name="40% - Accent6 3 2 2" xfId="481" xr:uid="{6690AA73-C3FE-42DE-AE01-F220B4A8B5A6}"/>
    <cellStyle name="40% - Accent6 3 3" xfId="482" xr:uid="{ACC823EC-E0F5-4B27-A687-380E912A772E}"/>
    <cellStyle name="40% - Accent6 3 3 2" xfId="483" xr:uid="{CF969E4C-5DFB-49A1-846F-7F071582A280}"/>
    <cellStyle name="40% - Accent6 3 4" xfId="484" xr:uid="{0611667F-E779-446A-AD6C-57DC550BC3BD}"/>
    <cellStyle name="40% - Colore 1" xfId="485" xr:uid="{CF0358E6-7F31-4203-A114-0CE132CA2925}"/>
    <cellStyle name="40% - Colore 1 2" xfId="486" xr:uid="{B9CD3B51-B21A-47BE-8752-7288608FB7FD}"/>
    <cellStyle name="40% - Colore 1 3" xfId="487" xr:uid="{BC73F933-CFE2-451D-A62E-50D05203FD2C}"/>
    <cellStyle name="40% - Colore 1 3 2" xfId="488" xr:uid="{144430AB-A429-4AEE-80C4-3EDAC47B1A6F}"/>
    <cellStyle name="40% - Colore 1 3 2 2" xfId="489" xr:uid="{C4B84243-A15C-4C86-8455-4237B0682A94}"/>
    <cellStyle name="40% - Colore 1 3 3" xfId="490" xr:uid="{C23C540A-C59A-4A56-9B9B-38AB370B1A0E}"/>
    <cellStyle name="40% - Colore 1 3 3 2" xfId="491" xr:uid="{E47FEFD3-B8F0-4A01-ABDA-5AB7C75021EF}"/>
    <cellStyle name="40% - Colore 1 3 4" xfId="492" xr:uid="{12045224-D423-437C-94F6-C8CF57DCE149}"/>
    <cellStyle name="40% - Colore 2" xfId="493" xr:uid="{EA826601-D228-4024-B8E5-C13CABBECACA}"/>
    <cellStyle name="40% - Colore 2 2" xfId="494" xr:uid="{6D4A8896-DC92-4887-8A6E-23AEFCD44F85}"/>
    <cellStyle name="40% - Colore 2 3" xfId="495" xr:uid="{35A9F282-8EF0-4D32-972A-7FD3B6BBB9FA}"/>
    <cellStyle name="40% - Colore 2 3 2" xfId="496" xr:uid="{3D3EB57F-170C-4FFA-A1BD-17D79887BB63}"/>
    <cellStyle name="40% - Colore 2 3 2 2" xfId="497" xr:uid="{51202BEB-B2E1-4127-A112-ACF59094CAC9}"/>
    <cellStyle name="40% - Colore 2 3 3" xfId="498" xr:uid="{D169F4D3-24D5-4E48-AD4B-CB5FF568EE3B}"/>
    <cellStyle name="40% - Colore 2 3 3 2" xfId="499" xr:uid="{2F1B4763-EC9C-4BFF-80D2-0ACF2D556690}"/>
    <cellStyle name="40% - Colore 2 3 4" xfId="500" xr:uid="{3DA8C0F2-E801-4A5A-AE16-408CB808C180}"/>
    <cellStyle name="40% - Colore 3" xfId="501" xr:uid="{7B69FC81-F36B-469F-9A41-8A342D7D2653}"/>
    <cellStyle name="40% - Colore 3 2" xfId="502" xr:uid="{9308A86E-D6D9-4567-9F8D-350FBD5C3A6B}"/>
    <cellStyle name="40% - Colore 3 3" xfId="503" xr:uid="{4ABDE9FB-4443-4D55-B6DE-3069027E46E1}"/>
    <cellStyle name="40% - Colore 3 3 2" xfId="504" xr:uid="{8AB4B070-7710-4C25-9A62-81C2D3E82DC3}"/>
    <cellStyle name="40% - Colore 3 3 2 2" xfId="505" xr:uid="{71755D93-7894-4C13-9352-D6BE9767CA3E}"/>
    <cellStyle name="40% - Colore 3 3 3" xfId="506" xr:uid="{7024A403-DCA6-4678-8603-42DD402A55C0}"/>
    <cellStyle name="40% - Colore 3 3 3 2" xfId="507" xr:uid="{C4136BDF-7099-4B7B-9B8F-40402E7E7AED}"/>
    <cellStyle name="40% - Colore 3 3 4" xfId="508" xr:uid="{ED186A5C-1400-4D2B-89DE-493F0ED162B9}"/>
    <cellStyle name="40% - Colore 4" xfId="509" xr:uid="{FC84044B-08D6-44C4-8706-3E8370DC929B}"/>
    <cellStyle name="40% - Colore 4 2" xfId="510" xr:uid="{0F615BF2-210E-4FB9-90A1-F64A44EAEA79}"/>
    <cellStyle name="40% - Colore 4 3" xfId="511" xr:uid="{A564879B-7BBD-4393-B5A0-3D7EDD50C5EE}"/>
    <cellStyle name="40% - Colore 4 3 2" xfId="512" xr:uid="{C70AC033-51F7-4F1E-8FCD-87525B3129C9}"/>
    <cellStyle name="40% - Colore 4 3 2 2" xfId="513" xr:uid="{FACF222E-27C0-412B-A600-6574621B0801}"/>
    <cellStyle name="40% - Colore 4 3 3" xfId="514" xr:uid="{FADC87C2-55F5-41E5-ABF7-F7522102941D}"/>
    <cellStyle name="40% - Colore 4 3 3 2" xfId="515" xr:uid="{AC95DD49-0866-4049-A075-41DF0E7333C8}"/>
    <cellStyle name="40% - Colore 4 3 4" xfId="516" xr:uid="{754D4F1B-CE31-4D81-8FB0-8A9B6672A0E7}"/>
    <cellStyle name="40% - Colore 5" xfId="517" xr:uid="{9B05BA1F-7D2D-40ED-A700-0932E4CB5BB8}"/>
    <cellStyle name="40% - Colore 5 2" xfId="518" xr:uid="{3FD1F123-4AA3-4628-A4E1-C704206B95CF}"/>
    <cellStyle name="40% - Colore 5 3" xfId="519" xr:uid="{A0977935-BB3E-4B51-AA2B-68D6F8FECA5E}"/>
    <cellStyle name="40% - Colore 5 3 2" xfId="520" xr:uid="{08320365-67B4-42A0-AB73-08B68A702DD4}"/>
    <cellStyle name="40% - Colore 5 3 2 2" xfId="521" xr:uid="{3ACF4429-0F34-428E-A2C8-258900245B9A}"/>
    <cellStyle name="40% - Colore 5 3 3" xfId="522" xr:uid="{484C47F5-02CC-452E-8BC2-D06B12DDF8F0}"/>
    <cellStyle name="40% - Colore 5 3 3 2" xfId="523" xr:uid="{5E8BA84D-F9ED-4789-8095-D87632D36F6B}"/>
    <cellStyle name="40% - Colore 5 3 4" xfId="524" xr:uid="{7A956336-01C7-4A16-81A7-9920D107F468}"/>
    <cellStyle name="40% - Colore 6" xfId="525" xr:uid="{59DD8039-3BFF-4276-9C7B-76852ECA0592}"/>
    <cellStyle name="40% - Colore 6 2" xfId="526" xr:uid="{B6C2B5BD-A9B7-4377-9834-E9811C75661E}"/>
    <cellStyle name="40% - Colore 6 3" xfId="527" xr:uid="{0A350AA8-092C-4F47-BE8F-EBEF6D0CAAA0}"/>
    <cellStyle name="40% - Colore 6 3 2" xfId="528" xr:uid="{F3402DEE-11D9-4CA6-BA39-EEF231010FA3}"/>
    <cellStyle name="40% - Colore 6 3 2 2" xfId="529" xr:uid="{0905EDB0-7087-490C-9071-B63C7EF1480B}"/>
    <cellStyle name="40% - Colore 6 3 3" xfId="530" xr:uid="{53147ABE-CF79-4EC0-A4E9-04E3DBE606EC}"/>
    <cellStyle name="40% - Colore 6 3 3 2" xfId="531" xr:uid="{39E2B9DD-4ADA-4849-B00E-212DF71F86EE}"/>
    <cellStyle name="40% - Colore 6 3 4" xfId="532" xr:uid="{6315E5DE-2F71-4768-A13E-0646BFFCAF11}"/>
    <cellStyle name="40% - Énfasis1" xfId="533" xr:uid="{19244A38-3FD8-42B1-91BD-84850707FBB6}"/>
    <cellStyle name="40% - Énfasis1 2" xfId="534" xr:uid="{9CC89921-01E5-4D55-9E67-AC4190F06E31}"/>
    <cellStyle name="40% - Énfasis1 3" xfId="535" xr:uid="{65A7F408-0D49-410A-8C3A-DD5D4B9CD747}"/>
    <cellStyle name="40% - Énfasis1 3 2" xfId="536" xr:uid="{93B286E4-4609-429D-AE05-6CA6E79E6EC2}"/>
    <cellStyle name="40% - Énfasis1 3 2 2" xfId="537" xr:uid="{42B4FC7B-A05E-4405-9A70-226FC3B1BA7F}"/>
    <cellStyle name="40% - Énfasis1 3 3" xfId="538" xr:uid="{AAC4FD02-5077-4652-9337-327E4CED72C8}"/>
    <cellStyle name="40% - Énfasis1 3 3 2" xfId="539" xr:uid="{67161068-324D-4185-958E-7E89C99B1605}"/>
    <cellStyle name="40% - Énfasis1 3 4" xfId="540" xr:uid="{B3ACFD01-942D-4591-A064-9A07F9681A93}"/>
    <cellStyle name="40% - Énfasis2" xfId="541" xr:uid="{52CF94E3-8A70-4CA4-8D3A-3167D568FEA9}"/>
    <cellStyle name="40% - Énfasis2 2" xfId="542" xr:uid="{265D12B0-26A4-484D-B3DE-E682F1E0AD73}"/>
    <cellStyle name="40% - Énfasis2 3" xfId="543" xr:uid="{898F5F47-9A7E-4DE9-9C30-1BCA6B33EC22}"/>
    <cellStyle name="40% - Énfasis2 3 2" xfId="544" xr:uid="{7B0DEBE3-9164-4C87-85E5-FFBAD9B251DC}"/>
    <cellStyle name="40% - Énfasis2 3 2 2" xfId="545" xr:uid="{560A0DA8-DCB4-434A-8885-297CCE259CCC}"/>
    <cellStyle name="40% - Énfasis2 3 3" xfId="546" xr:uid="{62D896BB-D113-4487-B9B8-47396509B9EB}"/>
    <cellStyle name="40% - Énfasis2 3 3 2" xfId="547" xr:uid="{F61356A5-7667-4A5D-8CE2-5B94109E6CFE}"/>
    <cellStyle name="40% - Énfasis2 3 4" xfId="548" xr:uid="{C03551D0-5B9F-4A2C-B1B6-369D5FA43F63}"/>
    <cellStyle name="40% - Énfasis3" xfId="549" xr:uid="{D64E658C-DB7F-4EFF-B576-0B362F885AF7}"/>
    <cellStyle name="40% - Énfasis3 2" xfId="550" xr:uid="{E903EA37-9809-4E26-9D8A-835E18F548F3}"/>
    <cellStyle name="40% - Énfasis3 3" xfId="551" xr:uid="{B11EB487-4E1F-4318-A3C7-10934119F452}"/>
    <cellStyle name="40% - Énfasis3 3 2" xfId="552" xr:uid="{ECD4E643-EAAF-4618-A812-BD970A284969}"/>
    <cellStyle name="40% - Énfasis3 3 2 2" xfId="553" xr:uid="{F2751624-A050-47EB-9101-3304B56F0432}"/>
    <cellStyle name="40% - Énfasis3 3 3" xfId="554" xr:uid="{F9EABCFB-BE88-4530-AF99-D40ABC51616F}"/>
    <cellStyle name="40% - Énfasis3 3 3 2" xfId="555" xr:uid="{3156079A-2EE1-47B6-8354-02089B9BABD7}"/>
    <cellStyle name="40% - Énfasis3 3 4" xfId="556" xr:uid="{DC0D7200-F3F2-4CB9-9B75-EA432056E128}"/>
    <cellStyle name="40% - Énfasis4" xfId="557" xr:uid="{4246B82C-C46B-45D3-8FD3-A3CE284216AE}"/>
    <cellStyle name="40% - Énfasis4 2" xfId="558" xr:uid="{C08185C6-8E98-478D-AF54-209C0A2AF71A}"/>
    <cellStyle name="40% - Énfasis4 3" xfId="559" xr:uid="{C4E0E4CA-73CF-44B9-BB12-642375DEFCC3}"/>
    <cellStyle name="40% - Énfasis4 3 2" xfId="560" xr:uid="{0FECE2FA-F0A1-4157-877A-6051B415694F}"/>
    <cellStyle name="40% - Énfasis4 3 2 2" xfId="561" xr:uid="{A82DB468-EB01-467F-A947-E06E0CC53FF9}"/>
    <cellStyle name="40% - Énfasis4 3 3" xfId="562" xr:uid="{31F40DE6-6E30-487E-9932-DF4AEE5D0B65}"/>
    <cellStyle name="40% - Énfasis4 3 3 2" xfId="563" xr:uid="{FB2696C1-73F0-4F92-A8C4-F097333B60AA}"/>
    <cellStyle name="40% - Énfasis4 3 4" xfId="564" xr:uid="{2E4A06DD-F4E7-4DBF-A302-B66E25A797F4}"/>
    <cellStyle name="40% - Énfasis5" xfId="565" xr:uid="{D2451010-9480-4400-9F58-20FFC151F6CF}"/>
    <cellStyle name="40% - Énfasis5 2" xfId="566" xr:uid="{E453958B-D67E-45F2-B69D-B0021998F9B1}"/>
    <cellStyle name="40% - Énfasis5 3" xfId="567" xr:uid="{387027F3-A58A-471B-9D32-28558CE5339A}"/>
    <cellStyle name="40% - Énfasis5 3 2" xfId="568" xr:uid="{F01CB481-A2C1-48F2-8357-19652B335473}"/>
    <cellStyle name="40% - Énfasis5 3 2 2" xfId="569" xr:uid="{0F102CDD-D0A9-400C-B786-0195C493AED4}"/>
    <cellStyle name="40% - Énfasis5 3 3" xfId="570" xr:uid="{551EF402-2F2E-4EA7-841D-D7E7C5CFAD71}"/>
    <cellStyle name="40% - Énfasis5 3 3 2" xfId="571" xr:uid="{67DAD5C8-B4F5-485D-8691-057A4FBA0F89}"/>
    <cellStyle name="40% - Énfasis5 3 4" xfId="572" xr:uid="{24789EC9-9678-482E-8BF9-BD43D05457CB}"/>
    <cellStyle name="40% - Énfasis6" xfId="573" xr:uid="{8DE9F9E7-BCB1-4F1B-8C11-B253CEF8760A}"/>
    <cellStyle name="40% - Énfasis6 2" xfId="574" xr:uid="{C6936FE8-38FE-4A60-8E67-762B53220EF0}"/>
    <cellStyle name="40% - Énfasis6 3" xfId="575" xr:uid="{8F65DB06-2B82-4E5B-AD9B-0921DBE02312}"/>
    <cellStyle name="40% - Énfasis6 3 2" xfId="576" xr:uid="{F6FEFE6F-5A54-4E62-80D1-38A8B265390B}"/>
    <cellStyle name="40% - Énfasis6 3 2 2" xfId="577" xr:uid="{A82FA4C8-237B-40FF-992D-20C3F5B8A1CD}"/>
    <cellStyle name="40% - Énfasis6 3 3" xfId="578" xr:uid="{D5610433-348B-4DD6-9E03-F047DF8874FD}"/>
    <cellStyle name="40% - Énfasis6 3 3 2" xfId="579" xr:uid="{94ABD971-BA9D-4B1A-A7F7-6C4C8983130D}"/>
    <cellStyle name="40% - Énfasis6 3 4" xfId="580" xr:uid="{41F7700C-9DEC-4491-87FA-DDE5AA12A8D7}"/>
    <cellStyle name="5x indented GHG Textfiels" xfId="581" xr:uid="{72D34A22-828B-4A0F-B3C5-A593259592ED}"/>
    <cellStyle name="5x indented GHG Textfiels 2" xfId="582" xr:uid="{3D548F34-DBEF-440B-8228-534745004BF9}"/>
    <cellStyle name="5x indented GHG Textfiels 3" xfId="583" xr:uid="{91AEDBC1-9F5E-4C25-9F2D-14C736B1B535}"/>
    <cellStyle name="5x indented GHG Textfiels 3 2" xfId="584" xr:uid="{731ACF4B-0E4C-4994-9B40-13D91497E8EC}"/>
    <cellStyle name="5x indented GHG Textfiels 3 2 2" xfId="585" xr:uid="{BB345C9E-1740-4DC4-9985-15BEEC4354D7}"/>
    <cellStyle name="5x indented GHG Textfiels 3 3" xfId="586" xr:uid="{DB0442E5-3086-4B9A-A2C0-DF0E2780362A}"/>
    <cellStyle name="5x indented GHG Textfiels 3 3 2" xfId="587" xr:uid="{9CFBDFCE-888F-4E1E-A3D9-8C46E0373093}"/>
    <cellStyle name="5x indented GHG Textfiels 3 4" xfId="588" xr:uid="{767554C5-47FA-431B-8FEB-FC65674048DB}"/>
    <cellStyle name="5x indented GHG Textfiels 4" xfId="589" xr:uid="{D01D7EB9-3010-4010-84B0-433698D42D57}"/>
    <cellStyle name="60 % - Accent1" xfId="590" xr:uid="{242A8F5C-76A8-46EC-9DCF-A9DA16A21177}"/>
    <cellStyle name="60 % - Accent1 2" xfId="591" xr:uid="{49D080A7-F110-42C2-ADFA-E986B46CE031}"/>
    <cellStyle name="60 % - Accent1 2 2" xfId="592" xr:uid="{183ACF03-F02E-42EE-A3E3-EAB034740536}"/>
    <cellStyle name="60 % - Accent1 3" xfId="593" xr:uid="{11052F70-58C9-4C90-AB60-1D62830E8730}"/>
    <cellStyle name="60 % - Accent2" xfId="594" xr:uid="{80BD601C-058F-4092-8476-10EF33CE985C}"/>
    <cellStyle name="60 % - Accent2 2" xfId="595" xr:uid="{E1CB75E0-CE9F-4450-9C46-798875A62D55}"/>
    <cellStyle name="60 % - Accent2 2 2" xfId="596" xr:uid="{44097FED-6104-4B48-925D-03BAC52790E1}"/>
    <cellStyle name="60 % - Accent2 3" xfId="597" xr:uid="{6CF68AE6-FC2A-4BA6-88EC-53C16F161E94}"/>
    <cellStyle name="60 % - Accent3" xfId="598" xr:uid="{95E18751-EA1A-41DE-AF56-9F4F13690C11}"/>
    <cellStyle name="60 % - Accent3 2" xfId="599" xr:uid="{77E2257F-4D3E-4831-8E19-EFD535F6CABB}"/>
    <cellStyle name="60 % - Accent3 2 2" xfId="600" xr:uid="{5F448016-D2CC-475D-9267-8A37A0058E36}"/>
    <cellStyle name="60 % - Accent3 3" xfId="601" xr:uid="{6E851940-C23E-4D1E-9131-D5BE7A023D48}"/>
    <cellStyle name="60 % - Accent4" xfId="602" xr:uid="{4CEFA79B-DDE8-403F-8128-E46101E4263A}"/>
    <cellStyle name="60 % - Accent4 2" xfId="603" xr:uid="{D0F78F91-4C81-475A-8E9D-C02C89DBA292}"/>
    <cellStyle name="60 % - Accent4 2 2" xfId="604" xr:uid="{43BF7D79-80B5-451C-8DFC-D68D45096F7E}"/>
    <cellStyle name="60 % - Accent4 3" xfId="605" xr:uid="{15A9F7D4-2283-4068-B87B-3A73379949BC}"/>
    <cellStyle name="60 % - Accent5" xfId="606" xr:uid="{935FD043-7321-4913-AC22-6F54598CA657}"/>
    <cellStyle name="60 % - Accent5 2" xfId="607" xr:uid="{526647EC-1E77-4381-9EB2-792A59DE7328}"/>
    <cellStyle name="60 % - Accent5 2 2" xfId="608" xr:uid="{ABE68C93-00BC-4996-9121-770F56EC34BC}"/>
    <cellStyle name="60 % - Accent5 3" xfId="609" xr:uid="{D6AE817A-3695-4D24-813F-1EC266779855}"/>
    <cellStyle name="60 % - Accent6" xfId="610" xr:uid="{DFEA1E8B-5D9F-4446-B522-1862A768746F}"/>
    <cellStyle name="60 % - Accent6 2" xfId="611" xr:uid="{D626FA35-2640-4476-B949-F2938C4DB620}"/>
    <cellStyle name="60 % - Accent6 2 2" xfId="612" xr:uid="{B22387AC-31F8-46B8-AD61-7426A00EECB3}"/>
    <cellStyle name="60 % - Accent6 3" xfId="613" xr:uid="{2EDC8670-9C1F-4B66-818F-698272F34D94}"/>
    <cellStyle name="60 % - Accent1 2" xfId="614" xr:uid="{0B6D2408-4C2E-4505-B418-5164E05F8C24}"/>
    <cellStyle name="60 % - Accent1 2 2" xfId="615" xr:uid="{B92EBBF3-C0EB-4637-8B71-B29040EA9110}"/>
    <cellStyle name="60 % - Accent1 2 3" xfId="616" xr:uid="{5339C859-B218-4F30-9226-A46AE3B2B3A7}"/>
    <cellStyle name="60 % - Accent1 3" xfId="38" xr:uid="{8BB86824-9893-4126-B4AB-4CD4BA8D4CD7}"/>
    <cellStyle name="60 % - Accent2 2" xfId="617" xr:uid="{12AF7838-027C-4D68-8805-4921BC28DDF1}"/>
    <cellStyle name="60 % - Accent2 2 2" xfId="618" xr:uid="{CFE64BDE-7C3C-47E2-8BD1-71062571EED5}"/>
    <cellStyle name="60 % - Accent2 2 3" xfId="619" xr:uid="{7BFB657E-AB34-4592-9C1D-3DC99FFC3C76}"/>
    <cellStyle name="60 % - Accent2 3" xfId="39" xr:uid="{825F3AD3-2274-45D9-BA6B-EBB8E3205D77}"/>
    <cellStyle name="60 % - Accent3 2" xfId="620" xr:uid="{682C3376-7D05-4E47-95E0-50CD52A168FB}"/>
    <cellStyle name="60 % - Accent3 2 2" xfId="621" xr:uid="{59EFB3E2-239D-42C0-AE3A-A6C4BAE68729}"/>
    <cellStyle name="60 % - Accent3 2 3" xfId="622" xr:uid="{BA1091CA-F4E7-4692-9C3E-07ADC62B5D55}"/>
    <cellStyle name="60 % - Accent3 3" xfId="40" xr:uid="{17CD1040-0147-4598-9200-0AC22D5E1B89}"/>
    <cellStyle name="60 % - Accent4 2" xfId="623" xr:uid="{43860EE2-CB88-45F1-B16C-DE417CCC20F6}"/>
    <cellStyle name="60 % - Accent4 2 2" xfId="624" xr:uid="{AC881F6D-820E-4D29-A770-621565367E93}"/>
    <cellStyle name="60 % - Accent4 2 3" xfId="625" xr:uid="{33E5A3B4-0D15-41B3-982F-D920E95E7A82}"/>
    <cellStyle name="60 % - Accent4 3" xfId="41" xr:uid="{CE37EFEB-1C16-4B4D-8570-3FF2549C4EBA}"/>
    <cellStyle name="60 % - Accent5 2" xfId="626" xr:uid="{A25A292C-C781-48CF-B32E-81BE1C82124C}"/>
    <cellStyle name="60 % - Accent5 2 2" xfId="627" xr:uid="{E9194735-1B7D-4032-A125-304966672D00}"/>
    <cellStyle name="60 % - Accent5 2 3" xfId="628" xr:uid="{FCD5FA13-EFD0-400B-8E27-7542FE45569B}"/>
    <cellStyle name="60 % - Accent5 3" xfId="42" xr:uid="{981148E9-F828-47D9-B15E-FB09E6C39462}"/>
    <cellStyle name="60 % - Accent6 2" xfId="629" xr:uid="{5EBDD2D4-A5A2-4C8C-8EAD-5EFE8F2CB798}"/>
    <cellStyle name="60 % - Accent6 2 2" xfId="630" xr:uid="{4DFED0BE-2D0E-4E7D-8734-6AA5B172BCD8}"/>
    <cellStyle name="60 % - Accent6 2 3" xfId="631" xr:uid="{32BC8C84-1315-4ACD-93D3-5FA5F39F227E}"/>
    <cellStyle name="60 % - Accent6 3" xfId="43" xr:uid="{FC7A0033-C8D5-4B8D-9DBE-C88D92668787}"/>
    <cellStyle name="60% - Accent1" xfId="632" xr:uid="{17EAB4D1-49FC-4E17-B5F9-320CD50E5A3B}"/>
    <cellStyle name="60% - Accent1 2" xfId="633" xr:uid="{F4020AE4-99FE-4D07-9DA9-166F7EC01837}"/>
    <cellStyle name="60% - Accent1 3" xfId="634" xr:uid="{D32091C6-41F0-4FFB-8B56-773B69F7D5B4}"/>
    <cellStyle name="60% - Accent2" xfId="635" xr:uid="{3428F94F-83A6-4DED-9066-BD7B6D54EE3B}"/>
    <cellStyle name="60% - Accent2 2" xfId="636" xr:uid="{DA002268-DD65-4A45-9037-5154F61CD046}"/>
    <cellStyle name="60% - Accent2 3" xfId="637" xr:uid="{CA17DA97-9B5C-413D-98EC-27F3E77E619A}"/>
    <cellStyle name="60% - Accent3" xfId="638" xr:uid="{02416462-232F-42C7-9E32-DA4E95AC4239}"/>
    <cellStyle name="60% - Accent3 2" xfId="639" xr:uid="{0D32AEBD-F1F6-4F18-B129-4A2E923A51FF}"/>
    <cellStyle name="60% - Accent3 3" xfId="640" xr:uid="{7BAC47E7-011F-4EB5-A26E-5D47FEA970D8}"/>
    <cellStyle name="60% - Accent4" xfId="641" xr:uid="{F8120A48-BBDD-48C1-B433-5ABA59E68E52}"/>
    <cellStyle name="60% - Accent4 2" xfId="642" xr:uid="{133AFF80-EFD9-4597-9B0C-8C728CC54809}"/>
    <cellStyle name="60% - Accent4 3" xfId="643" xr:uid="{5C217B41-B4AD-474F-8153-2B93FA1EF1BB}"/>
    <cellStyle name="60% - Accent5" xfId="644" xr:uid="{AD182325-B509-41CC-862C-7D02D44C929C}"/>
    <cellStyle name="60% - Accent5 2" xfId="645" xr:uid="{568CB079-5525-49A4-BB99-BC240B6230E0}"/>
    <cellStyle name="60% - Accent5 3" xfId="646" xr:uid="{6C7343F1-C22C-498B-AF4C-E9CF4A5C1F0E}"/>
    <cellStyle name="60% - Accent6" xfId="647" xr:uid="{53CD5748-2C02-414F-BD4B-8B09A632E470}"/>
    <cellStyle name="60% - Accent6 2" xfId="648" xr:uid="{B523AA4C-31DB-4775-8EE1-BF82882952B1}"/>
    <cellStyle name="60% - Accent6 3" xfId="649" xr:uid="{6F1DBEEB-738A-4478-A1AA-EBD47F558FD1}"/>
    <cellStyle name="60% - Colore 1" xfId="650" xr:uid="{CAF24E16-52B3-489C-9637-CB5733628CD9}"/>
    <cellStyle name="60% - Colore 1 2" xfId="651" xr:uid="{37682510-BB9B-48CF-AE28-89FFE56AAD37}"/>
    <cellStyle name="60% - Colore 1 3" xfId="652" xr:uid="{47D05B21-2012-4E56-A972-6997935530C8}"/>
    <cellStyle name="60% - Colore 2" xfId="653" xr:uid="{C1FE1E42-FEE4-4BB9-88AD-6CC5C74BBB42}"/>
    <cellStyle name="60% - Colore 2 2" xfId="654" xr:uid="{06848F23-4592-4790-8B30-CCE9701F7C0A}"/>
    <cellStyle name="60% - Colore 2 3" xfId="655" xr:uid="{AB869346-27E0-4147-93AB-77B95A58C576}"/>
    <cellStyle name="60% - Colore 3" xfId="656" xr:uid="{7D783D41-78E1-4E88-AC43-2C2B0B61F26F}"/>
    <cellStyle name="60% - Colore 3 2" xfId="657" xr:uid="{1CF475DE-B1F0-4FB2-B330-8A90FD11EF40}"/>
    <cellStyle name="60% - Colore 3 3" xfId="658" xr:uid="{6086D495-E1A2-41CB-A80F-047C3A000D7E}"/>
    <cellStyle name="60% - Colore 4" xfId="659" xr:uid="{97146772-7D94-4385-889C-BDC3BE42BDFA}"/>
    <cellStyle name="60% - Colore 4 2" xfId="660" xr:uid="{67219230-ACEE-4A67-999C-FFB2FB8F4712}"/>
    <cellStyle name="60% - Colore 4 3" xfId="661" xr:uid="{3BD5D93A-7DE7-4361-8101-E0A64212E802}"/>
    <cellStyle name="60% - Colore 5" xfId="662" xr:uid="{D4709CD4-3FC7-47CA-87E6-6E38F541C90B}"/>
    <cellStyle name="60% - Colore 5 2" xfId="663" xr:uid="{D2A204CE-D744-47CC-A0C5-1BBAC02F7849}"/>
    <cellStyle name="60% - Colore 5 3" xfId="664" xr:uid="{51DFC336-2EE1-44B5-821E-285C5F26C961}"/>
    <cellStyle name="60% - Colore 6" xfId="665" xr:uid="{B9A47FF1-4955-40B2-8726-68793DFC170D}"/>
    <cellStyle name="60% - Colore 6 2" xfId="666" xr:uid="{144F3D4C-B1D1-4A36-BB4D-4CA217DC4D6B}"/>
    <cellStyle name="60% - Colore 6 3" xfId="667" xr:uid="{FB69E92E-782D-4EDA-9749-84E75453ED99}"/>
    <cellStyle name="60% - Énfasis1" xfId="668" xr:uid="{C87C9455-EC93-49C7-8352-F256EF28E642}"/>
    <cellStyle name="60% - Énfasis1 2" xfId="669" xr:uid="{0191013B-DFF9-44E5-A1EB-9702F8C084CF}"/>
    <cellStyle name="60% - Énfasis1 3" xfId="670" xr:uid="{C1C48EC7-1F14-4F63-B176-721A84FD2D42}"/>
    <cellStyle name="60% - Énfasis2" xfId="671" xr:uid="{C15B20C3-4629-4825-A57B-BF32AFEDF1AF}"/>
    <cellStyle name="60% - Énfasis2 2" xfId="672" xr:uid="{EBCED1F3-E86D-4EFF-9436-E2CF966388D9}"/>
    <cellStyle name="60% - Énfasis2 3" xfId="673" xr:uid="{7AB37D3F-68B9-4863-8B08-074C864E1F22}"/>
    <cellStyle name="60% - Énfasis3" xfId="674" xr:uid="{6E4BF368-32E8-4381-9BF3-C95B3CE7DA9D}"/>
    <cellStyle name="60% - Énfasis3 2" xfId="675" xr:uid="{4A2130E3-D88F-4735-AC5F-5A3C74325C41}"/>
    <cellStyle name="60% - Énfasis3 3" xfId="676" xr:uid="{8CDCA130-D6F0-41E4-B430-79A7395E9019}"/>
    <cellStyle name="60% - Énfasis4" xfId="677" xr:uid="{BD09F17A-8372-4568-9142-6E170861C02C}"/>
    <cellStyle name="60% - Énfasis4 2" xfId="678" xr:uid="{2DD1C934-DEA7-4C76-AC9C-353A3FB22F9B}"/>
    <cellStyle name="60% - Énfasis4 3" xfId="679" xr:uid="{901D556A-CAE6-4F99-8D27-E809474FEC58}"/>
    <cellStyle name="60% - Énfasis5" xfId="680" xr:uid="{C6FC7734-B06F-4C01-9E72-F90E079F2C34}"/>
    <cellStyle name="60% - Énfasis5 2" xfId="681" xr:uid="{F1AD3EDE-6D10-45ED-B48B-19E88E32D86F}"/>
    <cellStyle name="60% - Énfasis5 3" xfId="682" xr:uid="{73BB780E-AA78-473A-BC54-2CB185B7F0D2}"/>
    <cellStyle name="60% - Énfasis6" xfId="683" xr:uid="{325F2C70-3545-4AA9-9DFA-12D87C0683F7}"/>
    <cellStyle name="60% - Énfasis6 2" xfId="684" xr:uid="{54AB553D-60CA-4DE1-A5D8-326193860E47}"/>
    <cellStyle name="60% - Énfasis6 3" xfId="685" xr:uid="{8E0C44D0-2760-4037-8C48-00E5BC83EE21}"/>
    <cellStyle name="Accent1" xfId="19" builtinId="29" customBuiltin="1"/>
    <cellStyle name="Accent1 2" xfId="686" xr:uid="{9BCFC89D-E959-4075-96C0-A6429559495F}"/>
    <cellStyle name="Accent1 2 2" xfId="687" xr:uid="{A5A6FD66-E500-4DEF-A68F-FA93BC60B8B5}"/>
    <cellStyle name="Accent1 2 3" xfId="688" xr:uid="{99F155F1-633E-428D-96C9-BD8E5EAAFE02}"/>
    <cellStyle name="Accent2" xfId="22" builtinId="33" customBuiltin="1"/>
    <cellStyle name="Accent2 2" xfId="689" xr:uid="{BE8BE9BC-BB92-47F3-9A59-994DABFC6014}"/>
    <cellStyle name="Accent2 2 2" xfId="690" xr:uid="{A983B1A8-844E-479F-AA86-AFC5CCE2204F}"/>
    <cellStyle name="Accent2 2 3" xfId="691" xr:uid="{02547FE3-C30E-49AA-A89D-02B65899D479}"/>
    <cellStyle name="Accent3" xfId="25" builtinId="37" customBuiltin="1"/>
    <cellStyle name="Accent3 2" xfId="692" xr:uid="{0D363D03-76C1-4DA9-AF44-B2241E1B66EE}"/>
    <cellStyle name="Accent3 2 2" xfId="693" xr:uid="{15196DC6-2D50-4F51-BB25-1E09472E1063}"/>
    <cellStyle name="Accent3 2 3" xfId="694" xr:uid="{48D88CA2-927F-4F78-8F95-D9168AB9BE44}"/>
    <cellStyle name="Accent4" xfId="28" builtinId="41" customBuiltin="1"/>
    <cellStyle name="Accent4 2" xfId="695" xr:uid="{EA1D9F3F-1118-47A3-99B5-915A6DF97301}"/>
    <cellStyle name="Accent4 2 2" xfId="696" xr:uid="{B33396DB-764A-4185-B9D9-8AF101E42E30}"/>
    <cellStyle name="Accent4 2 3" xfId="697" xr:uid="{0A5C1818-F32B-4C04-ADF9-C680E46BE6F9}"/>
    <cellStyle name="Accent5" xfId="31" builtinId="45" customBuiltin="1"/>
    <cellStyle name="Accent5 2" xfId="698" xr:uid="{CA7DA653-7118-4DA0-A7E7-2F6CBD53713E}"/>
    <cellStyle name="Accent5 2 2" xfId="699" xr:uid="{D76DFA11-3FE6-41DC-A6AC-D7C3A91F764F}"/>
    <cellStyle name="Accent5 2 3" xfId="700" xr:uid="{12CE2537-1B69-4077-A642-A149F2302497}"/>
    <cellStyle name="Accent6" xfId="34" builtinId="49" customBuiltin="1"/>
    <cellStyle name="Accent6 12 3 2" xfId="3547" xr:uid="{A9746190-CC21-4B9A-94E8-2748D20517BA}"/>
    <cellStyle name="Accent6 2" xfId="701" xr:uid="{CC0B0127-3AAB-47ED-A57F-CE244CE01B84}"/>
    <cellStyle name="Accent6 2 2" xfId="702" xr:uid="{5028C81F-3454-4CA1-B279-D5256D1387A1}"/>
    <cellStyle name="Accent6 2 3" xfId="703" xr:uid="{6C05FFE8-0E24-44BB-86D8-6431429CAC91}"/>
    <cellStyle name="Avertissement" xfId="16" builtinId="11" customBuiltin="1"/>
    <cellStyle name="Avertissement 2" xfId="704" xr:uid="{C7B473C1-8F0B-4C46-8CD9-C9E698796C3E}"/>
    <cellStyle name="Avertissement 2 2" xfId="705" xr:uid="{74C8629F-CE63-4727-B86B-F871509AFBC4}"/>
    <cellStyle name="Avertissement 2 3" xfId="706" xr:uid="{AD0B6B01-CEE6-4948-B226-12326B4A3FE8}"/>
    <cellStyle name="Bad" xfId="707" xr:uid="{9A5EAE9C-995A-4C6E-8578-5ED405629B26}"/>
    <cellStyle name="Bad 2" xfId="708" xr:uid="{F00ECB8A-B279-403B-A6ED-193A07BAE3B4}"/>
    <cellStyle name="Bad 3" xfId="709" xr:uid="{CE70E522-B5AF-4802-97A3-F657056882E1}"/>
    <cellStyle name="Bilan GES" xfId="50" xr:uid="{DE22961C-3E7B-4502-AA62-78805AF75201}"/>
    <cellStyle name="Bilan GES 2" xfId="65" xr:uid="{BCDCCD7E-14B8-478B-B070-44599A29C6E5}"/>
    <cellStyle name="Bilan GES 2 2" xfId="81" xr:uid="{9EAD6E99-919E-4A72-AE4B-DFBD2C313A0F}"/>
    <cellStyle name="Bilan GES 2 2 2" xfId="108" xr:uid="{F7332D3A-DD4A-467D-85E8-2216DAE46F47}"/>
    <cellStyle name="Bold GHG Numbers (0.00)" xfId="710" xr:uid="{6432CF12-5D63-436D-82AE-F5B3028296AE}"/>
    <cellStyle name="Bold GHG Numbers (0.00) 2" xfId="711" xr:uid="{E073028D-19F1-4CBE-8D62-585C339EE0C6}"/>
    <cellStyle name="Bold GHG Numbers (0.00) 3" xfId="712" xr:uid="{0924F5A5-3229-4427-9478-B9C863559C48}"/>
    <cellStyle name="Bon" xfId="713" xr:uid="{E39337C5-E8E5-4C60-B510-EF8CD46C6F0B}"/>
    <cellStyle name="Bon 2" xfId="714" xr:uid="{BD7F33E1-3E20-41A3-A194-204057C3E94A}"/>
    <cellStyle name="Bon 3" xfId="715" xr:uid="{0EF39984-1A55-4575-BE89-8318ACBF7D88}"/>
    <cellStyle name="Buena" xfId="716" xr:uid="{338E4241-64B4-4CC3-8B87-09DCE08C4119}"/>
    <cellStyle name="Buena 2" xfId="717" xr:uid="{9312B96B-75F7-4656-8E23-BFB38F84233A}"/>
    <cellStyle name="Buena 3" xfId="718" xr:uid="{B96C6CE9-365C-4F01-9F28-41861BDA854D}"/>
    <cellStyle name="Calcolo" xfId="719" xr:uid="{5819E5F9-8DED-4BA5-A91D-F78ECB1ED0F2}"/>
    <cellStyle name="Calcolo 2" xfId="720" xr:uid="{BC11277D-3715-4A26-893B-277D54210D9D}"/>
    <cellStyle name="Calcolo 3" xfId="721" xr:uid="{8DC9194A-6A59-4154-A227-214DC8AAC862}"/>
    <cellStyle name="Calcul" xfId="13" builtinId="22" customBuiltin="1"/>
    <cellStyle name="Calcul 2" xfId="722" xr:uid="{AA478FF9-26C8-44DF-B9C3-660AEBA3EC86}"/>
    <cellStyle name="Calcul 2 2" xfId="723" xr:uid="{9BBD803F-E6A5-4210-B555-75D2A1512332}"/>
    <cellStyle name="Calcul 2 3" xfId="724" xr:uid="{1B2B16C4-16CD-4181-86B1-5AD884BEFE2D}"/>
    <cellStyle name="Calculation" xfId="725" xr:uid="{934EE762-B7C3-4D0C-BC8D-F6B059FFE90E}"/>
    <cellStyle name="Calculation 2" xfId="726" xr:uid="{EFDA0298-5891-4F2B-87CE-A894E1505F1C}"/>
    <cellStyle name="Calculation 3" xfId="727" xr:uid="{E8C1F946-A114-4F6C-8922-760E9CE63712}"/>
    <cellStyle name="Cálculo" xfId="728" xr:uid="{897A268E-D0C4-47AF-9675-97C30DE1BFDA}"/>
    <cellStyle name="Cálculo 2" xfId="729" xr:uid="{D264A5E3-7294-425B-84B1-8121CE77CD1D}"/>
    <cellStyle name="Cálculo 3" xfId="730" xr:uid="{6F3B61C6-66CD-4313-ADD2-6DC011E0ADC4}"/>
    <cellStyle name="Celda de comprobación" xfId="731" xr:uid="{9807441D-EFC0-4456-B018-4C68D46CBD3E}"/>
    <cellStyle name="Celda de comprobación 2" xfId="732" xr:uid="{4781C7F0-1BCB-46DA-8733-38F95E3FF901}"/>
    <cellStyle name="Celda de comprobación 3" xfId="733" xr:uid="{535370E0-87C1-4117-9217-AA078F6D2F89}"/>
    <cellStyle name="Celda vinculada" xfId="734" xr:uid="{D8B071F0-A011-45C5-8FC8-13C4A5C4FEE2}"/>
    <cellStyle name="Celda vinculada 2" xfId="735" xr:uid="{28909122-D749-4E27-8B7A-66FBBA45C8FC}"/>
    <cellStyle name="Celda vinculada 3" xfId="736" xr:uid="{6FA15F7D-F090-4C11-B692-8F81F2FFF1B7}"/>
    <cellStyle name="Cella collegata" xfId="737" xr:uid="{3B4D5349-2C40-4BEA-A5F4-4ED4BECA4736}"/>
    <cellStyle name="Cella collegata 2" xfId="738" xr:uid="{D32ECCE6-EDD2-45DD-8A0C-6DD80A81A29C}"/>
    <cellStyle name="Cella collegata 3" xfId="739" xr:uid="{BEC6E3A6-918B-415A-BB3F-B8BB8C9B5C5E}"/>
    <cellStyle name="Cella da controllare" xfId="740" xr:uid="{A8A3FAB6-DC76-4E7B-B770-8D3435F1314F}"/>
    <cellStyle name="Cella da controllare 2" xfId="741" xr:uid="{6AFCCD44-5661-46F5-B6ED-227C3180786F}"/>
    <cellStyle name="Cella da controllare 3" xfId="742" xr:uid="{E896C423-9808-41E5-8C21-079419A65067}"/>
    <cellStyle name="Cellule liée" xfId="14" builtinId="24" customBuiltin="1"/>
    <cellStyle name="Cellule liée 2" xfId="743" xr:uid="{E3FB9B7B-AF57-41B1-8B6F-B75167AB6451}"/>
    <cellStyle name="Cellule liée 2 2" xfId="744" xr:uid="{0F512A3B-02E8-4F66-AD2F-28080107EEB7}"/>
    <cellStyle name="Cellule liée 2 3" xfId="745" xr:uid="{E4286FF8-554A-4D5A-A78F-7C0F4414B901}"/>
    <cellStyle name="Check Cell" xfId="746" xr:uid="{78DE08D4-682B-463D-BACF-8B1D1F190B87}"/>
    <cellStyle name="Check Cell 2" xfId="747" xr:uid="{EAC4D34C-D2D4-42DD-A8FB-86A378D312CC}"/>
    <cellStyle name="Check Cell 3" xfId="748" xr:uid="{B53808E9-F7A9-47E6-9A02-D66EA66A8C58}"/>
    <cellStyle name="classeur | commentaire" xfId="749" xr:uid="{59EDE9DF-F6EF-4109-95BE-A78878D39B54}"/>
    <cellStyle name="classeur | commentaire 2" xfId="750" xr:uid="{BCC73024-A93C-4980-B3AA-DBED7AB526E1}"/>
    <cellStyle name="classeur | commentaire 2 2" xfId="751" xr:uid="{CE58C212-BE19-45D7-9379-F2B667B935A4}"/>
    <cellStyle name="classeur | commentaire 2 3" xfId="752" xr:uid="{E811537E-6314-4B30-8E54-FF2DB1F30C8C}"/>
    <cellStyle name="classeur | commentaire 3" xfId="753" xr:uid="{A9349264-2FBE-48C9-B620-0BB4A53B99F2}"/>
    <cellStyle name="classeur | commentaire 3 2" xfId="754" xr:uid="{A475F14D-D3CF-48A7-B4E0-314854A23755}"/>
    <cellStyle name="classeur | commentaire 3 3" xfId="755" xr:uid="{5B7660CD-686F-4B51-ABB0-9274879E2F7F}"/>
    <cellStyle name="classeur | commentaire 4" xfId="756" xr:uid="{B2AE9D2A-93EB-4B47-9182-7FD4C8FC263D}"/>
    <cellStyle name="classeur | commentaire 4 2" xfId="757" xr:uid="{4C579B4D-0FA3-4130-89D3-33F0EB021B74}"/>
    <cellStyle name="classeur | commentaire 4 3" xfId="758" xr:uid="{FBE8D61A-6C32-4D64-B9AB-248C093BE685}"/>
    <cellStyle name="classeur | commentaire 5" xfId="759" xr:uid="{25618972-EE19-43CB-B2A8-372799A28144}"/>
    <cellStyle name="classeur | commentaire 5 2" xfId="760" xr:uid="{977CC7B5-C01C-4BC9-BA3D-E9A297EFB0AC}"/>
    <cellStyle name="classeur | commentaire 5 3" xfId="761" xr:uid="{2B669EC0-55D6-4FAA-BABD-CA73513ED010}"/>
    <cellStyle name="classeur | commentaire 6" xfId="762" xr:uid="{B7030938-8050-41E4-92AE-7923512C3574}"/>
    <cellStyle name="classeur | commentaire 7" xfId="763" xr:uid="{3CDF2938-E50B-41BB-A545-187D7775A926}"/>
    <cellStyle name="classeur | extraction | series | particulier" xfId="764" xr:uid="{2CA90498-FB64-465A-9C62-A0FB69ADFD9E}"/>
    <cellStyle name="classeur | extraction | series | particulier 2" xfId="765" xr:uid="{E8D21360-6408-4BA6-B1AD-194C805B5994}"/>
    <cellStyle name="classeur | extraction | series | particulier 2 2" xfId="766" xr:uid="{26D63851-4330-4DE3-88A1-94A6FB95B0E6}"/>
    <cellStyle name="classeur | extraction | series | particulier 2 2 2" xfId="767" xr:uid="{3BBD0D93-2656-4D3A-9608-DABFCCA3D437}"/>
    <cellStyle name="classeur | extraction | series | particulier 2 2 3" xfId="768" xr:uid="{B3865525-DC2B-410F-9887-7A32ED99366C}"/>
    <cellStyle name="classeur | extraction | series | particulier 2 3" xfId="769" xr:uid="{0BAC875B-5A6B-4D9B-ACB9-E224DE5CB835}"/>
    <cellStyle name="classeur | extraction | series | particulier 2 4" xfId="770" xr:uid="{057DAF89-1B5D-428B-8142-78F94ECA6291}"/>
    <cellStyle name="classeur | extraction | series | particulier 3" xfId="771" xr:uid="{833F7AA5-DF57-4FD0-AA4D-98B73AE249A9}"/>
    <cellStyle name="classeur | extraction | series | particulier 3 2" xfId="772" xr:uid="{A1BF2744-6DF0-4F59-BFCE-287150CC1881}"/>
    <cellStyle name="classeur | extraction | series | particulier 3 3" xfId="773" xr:uid="{A02A845B-3B36-4193-9777-6DDEF04388BE}"/>
    <cellStyle name="classeur | extraction | series | particulier 4" xfId="774" xr:uid="{FD1604B0-833C-4268-A84A-2DC494837515}"/>
    <cellStyle name="classeur | extraction | series | particulier 4 2" xfId="775" xr:uid="{56A089EF-F9B0-40A8-8495-41BB29A6458C}"/>
    <cellStyle name="classeur | extraction | series | particulier 4 3" xfId="776" xr:uid="{CDFDCD1E-950C-45B6-B0D2-4A4C50B0D32F}"/>
    <cellStyle name="classeur | extraction | series | particulier 5" xfId="777" xr:uid="{D5B028E4-BE27-4B13-B0CD-82F1257DA1C6}"/>
    <cellStyle name="classeur | extraction | series | particulier 6" xfId="778" xr:uid="{5FF5614A-D9FA-4990-9F62-4E5F3AFD0F1D}"/>
    <cellStyle name="classeur | extraction | series | quinquenal" xfId="779" xr:uid="{440B99A8-2368-4CDD-84C4-2E9E7C52DB6D}"/>
    <cellStyle name="classeur | extraction | series | quinquenal 2" xfId="780" xr:uid="{2BD72ADD-84FD-4D0B-A62A-0FADFF3C4F2C}"/>
    <cellStyle name="classeur | extraction | series | quinquenal 2 2" xfId="781" xr:uid="{FA1F0583-9338-4614-BFFE-0CF74A3D3457}"/>
    <cellStyle name="classeur | extraction | series | quinquenal 2 3" xfId="782" xr:uid="{D3E29FE7-CE67-4654-9BA1-C0DDDC830193}"/>
    <cellStyle name="classeur | extraction | series | quinquenal 3" xfId="783" xr:uid="{6A0CEEAF-ECCF-4A6E-BE37-7DE080176F53}"/>
    <cellStyle name="classeur | extraction | series | quinquenal 3 2" xfId="784" xr:uid="{3CC5CE5B-1A3D-4D0B-B1F2-40F0A6F1B9E9}"/>
    <cellStyle name="classeur | extraction | series | quinquenal 3 3" xfId="785" xr:uid="{E7E21854-8985-4188-B05F-6BA86553D498}"/>
    <cellStyle name="classeur | extraction | series | quinquenal 4" xfId="786" xr:uid="{DE468EF9-B1FC-4968-815E-426B82040D73}"/>
    <cellStyle name="classeur | extraction | series | quinquenal 4 2" xfId="787" xr:uid="{C9E0B858-8D59-4BAC-AB02-620144CAFCFE}"/>
    <cellStyle name="classeur | extraction | series | quinquenal 4 3" xfId="788" xr:uid="{F3B82D78-9EAD-4757-ACC4-280C19611639}"/>
    <cellStyle name="classeur | extraction | series | quinquenal 5" xfId="789" xr:uid="{5E40D289-45DB-42EC-A5DC-19F7E429EC1A}"/>
    <cellStyle name="classeur | extraction | series | quinquenal 5 2" xfId="790" xr:uid="{0A11BF4E-BAC2-4254-8B9F-13DD8C3B46AE}"/>
    <cellStyle name="classeur | extraction | series | quinquenal 5 3" xfId="791" xr:uid="{A164E612-D04F-4379-9A51-CEEBD9E8E854}"/>
    <cellStyle name="classeur | extraction | series | quinquenal 6" xfId="792" xr:uid="{60526CAD-41B9-4388-BD1A-1887CFD94A40}"/>
    <cellStyle name="classeur | extraction | series | quinquenal 7" xfId="793" xr:uid="{69289399-7C8E-400B-93EE-DAAEC336E9EC}"/>
    <cellStyle name="classeur | extraction | series | sept dernieres" xfId="794" xr:uid="{A0239A52-8C2A-4D98-A44E-C02061C45D6B}"/>
    <cellStyle name="classeur | extraction | series | sept dernieres 2" xfId="795" xr:uid="{179B5036-A7B3-444B-852B-5549EF7D474B}"/>
    <cellStyle name="classeur | extraction | series | sept dernieres 2 2" xfId="796" xr:uid="{A9668C61-337F-45E9-9021-B8E386E746A6}"/>
    <cellStyle name="classeur | extraction | series | sept dernieres 2 2 2" xfId="797" xr:uid="{09398F87-D679-4F8D-950F-604B1005DF89}"/>
    <cellStyle name="classeur | extraction | series | sept dernieres 2 2 3" xfId="798" xr:uid="{4E3166A9-2C30-4716-B76B-976DB12CE7F2}"/>
    <cellStyle name="classeur | extraction | series | sept dernieres 2 3" xfId="799" xr:uid="{9DE7F600-34C0-4876-9CF7-526D045C31FE}"/>
    <cellStyle name="classeur | extraction | series | sept dernieres 2 4" xfId="800" xr:uid="{AA8A7A0E-E71B-4712-A752-ACA8856F9978}"/>
    <cellStyle name="classeur | extraction | series | sept dernieres 3" xfId="801" xr:uid="{712CCC0E-F498-4C20-B317-2D075674DF4E}"/>
    <cellStyle name="classeur | extraction | series | sept dernieres 3 2" xfId="802" xr:uid="{6DA78D77-5F1D-4A1C-A983-919A1B587516}"/>
    <cellStyle name="classeur | extraction | series | sept dernieres 3 3" xfId="803" xr:uid="{8A11CDBA-BD84-4456-902C-F7E33DC6728A}"/>
    <cellStyle name="classeur | extraction | series | sept dernieres 4" xfId="804" xr:uid="{661B4A72-C531-46F8-AEBB-33799D1D8110}"/>
    <cellStyle name="classeur | extraction | series | sept dernieres 4 2" xfId="805" xr:uid="{327ECF9D-3162-4A1F-9CD5-FC2FD450DE9D}"/>
    <cellStyle name="classeur | extraction | series | sept dernieres 4 3" xfId="806" xr:uid="{30BCDDA6-8AC6-455F-924C-6F178EAF1236}"/>
    <cellStyle name="classeur | extraction | series | sept dernieres 5" xfId="807" xr:uid="{88047A4E-8CC6-4A2D-A5C7-4B5562495297}"/>
    <cellStyle name="classeur | extraction | series | sept dernieres 5 2" xfId="808" xr:uid="{44EC16C6-EDC1-47CC-8793-24ACFAEC0EBA}"/>
    <cellStyle name="classeur | extraction | series | sept dernieres 5 3" xfId="809" xr:uid="{9829BE6C-6E31-47A4-BDCA-53BCE62A50E6}"/>
    <cellStyle name="classeur | extraction | series | sept dernieres 6" xfId="810" xr:uid="{2A10636F-C618-4C11-944D-317881336E90}"/>
    <cellStyle name="classeur | extraction | series | sept dernieres 7" xfId="811" xr:uid="{73846A73-CD54-4F87-A617-8ACB7770DEC5}"/>
    <cellStyle name="classeur | extraction | structure | dernier" xfId="812" xr:uid="{E156526B-8175-4487-9D3D-1AF9B5E64A57}"/>
    <cellStyle name="classeur | extraction | structure | dernier 2" xfId="813" xr:uid="{6B8D4D49-C4EC-4A53-993A-7A996BC9ECA9}"/>
    <cellStyle name="classeur | extraction | structure | dernier 2 2" xfId="814" xr:uid="{A637BDE7-B796-4776-A4CC-76D495D33F57}"/>
    <cellStyle name="classeur | extraction | structure | dernier 2 2 2" xfId="815" xr:uid="{1CF621A4-B309-477B-8374-288707B1D62E}"/>
    <cellStyle name="classeur | extraction | structure | dernier 2 2 3" xfId="816" xr:uid="{2ECFBB30-5809-45E2-AFB8-F4EDA9CCC0CE}"/>
    <cellStyle name="classeur | extraction | structure | dernier 2 3" xfId="817" xr:uid="{6AFF5CFD-8721-4257-8058-02A40CD8A979}"/>
    <cellStyle name="classeur | extraction | structure | dernier 2 4" xfId="818" xr:uid="{77DAAE7D-A01C-45A4-BB59-5AE9928ACFE0}"/>
    <cellStyle name="classeur | extraction | structure | dernier 3" xfId="819" xr:uid="{0C5747B3-D96C-4EAF-9DF0-E16A733814AC}"/>
    <cellStyle name="classeur | extraction | structure | dernier 3 2" xfId="820" xr:uid="{7AD79F84-3AAA-48F9-B8F5-4192C2211CBB}"/>
    <cellStyle name="classeur | extraction | structure | dernier 3 3" xfId="821" xr:uid="{05A1DFC6-3D43-4902-9CA0-B07381535EDA}"/>
    <cellStyle name="classeur | extraction | structure | dernier 4" xfId="822" xr:uid="{058C24A8-8813-4449-9F49-8F0C8359E1C1}"/>
    <cellStyle name="classeur | extraction | structure | dernier 4 2" xfId="823" xr:uid="{B744E8F3-0D54-4666-B396-57E7CD305F9B}"/>
    <cellStyle name="classeur | extraction | structure | dernier 4 3" xfId="824" xr:uid="{9A03938A-1611-46FD-91F5-6EFCF5772D09}"/>
    <cellStyle name="classeur | extraction | structure | dernier 5" xfId="825" xr:uid="{0385CAD0-12FA-4E80-8E10-0CE919BACD83}"/>
    <cellStyle name="classeur | extraction | structure | dernier 5 2" xfId="826" xr:uid="{267A3ECF-8C0C-41F1-9ADB-C93E163F5EEF}"/>
    <cellStyle name="classeur | extraction | structure | dernier 5 3" xfId="827" xr:uid="{F5C285D5-5D3A-47D9-AD03-CFC5075672C9}"/>
    <cellStyle name="classeur | extraction | structure | dernier 6" xfId="828" xr:uid="{86859137-D517-4F99-9785-CD38F508A452}"/>
    <cellStyle name="classeur | extraction | structure | dernier 7" xfId="829" xr:uid="{BAD2E110-2A40-4E34-B089-E818A144E0C6}"/>
    <cellStyle name="classeur | extraction | structure | deux derniers" xfId="830" xr:uid="{229A545B-6607-4A19-BC4C-BF7C164A1632}"/>
    <cellStyle name="classeur | extraction | structure | deux derniers 2" xfId="831" xr:uid="{C0659727-5DC7-4881-B6D9-CBF3E0A067E0}"/>
    <cellStyle name="classeur | extraction | structure | deux derniers 2 2" xfId="832" xr:uid="{25E8C7EA-2794-42B4-9DA3-91873C7BA637}"/>
    <cellStyle name="classeur | extraction | structure | deux derniers 2 3" xfId="833" xr:uid="{BEF3CD8A-A674-470C-81FE-335C081C30DB}"/>
    <cellStyle name="classeur | extraction | structure | deux derniers 3" xfId="834" xr:uid="{8D8352B4-6548-416C-9809-BD5C23D118FF}"/>
    <cellStyle name="classeur | extraction | structure | deux derniers 3 2" xfId="835" xr:uid="{5667A30B-89F8-48C5-A7F0-1B61A17002EF}"/>
    <cellStyle name="classeur | extraction | structure | deux derniers 3 3" xfId="836" xr:uid="{0DFB5A02-7BD6-44B0-9CCE-14B8AE25EAFC}"/>
    <cellStyle name="classeur | extraction | structure | deux derniers 4" xfId="837" xr:uid="{881898E6-F461-457B-91F5-243DBC327C91}"/>
    <cellStyle name="classeur | extraction | structure | deux derniers 4 2" xfId="838" xr:uid="{5D0E172E-8305-4279-8B39-E42F7C1D830A}"/>
    <cellStyle name="classeur | extraction | structure | deux derniers 4 3" xfId="839" xr:uid="{5AF9C82F-1406-4BC8-A0BF-31F1C605D85A}"/>
    <cellStyle name="classeur | extraction | structure | deux derniers 5" xfId="840" xr:uid="{311CC2B3-A144-4420-AD11-CD867B6E5B4B}"/>
    <cellStyle name="classeur | extraction | structure | deux derniers 5 2" xfId="841" xr:uid="{94F136CB-4EF5-4384-BE28-8F678CDF3236}"/>
    <cellStyle name="classeur | extraction | structure | deux derniers 5 3" xfId="842" xr:uid="{ABADCF0B-B05C-4EF0-BC75-5D3958919081}"/>
    <cellStyle name="classeur | extraction | structure | deux derniers 6" xfId="843" xr:uid="{11D7C040-E689-4AEA-ABE5-72A6E0B01A5B}"/>
    <cellStyle name="classeur | extraction | structure | deux derniers 7" xfId="844" xr:uid="{124A1E55-F8C7-41CF-9401-A6CD7C139B21}"/>
    <cellStyle name="classeur | extraction | structure | particulier" xfId="845" xr:uid="{B71AEE91-E677-4D81-9B07-E9DBBDA09C72}"/>
    <cellStyle name="classeur | extraction | structure | particulier 2" xfId="846" xr:uid="{42E292B2-7653-44B3-A4F1-A1683812CE77}"/>
    <cellStyle name="classeur | extraction | structure | particulier 2 2" xfId="847" xr:uid="{EAFFB41F-FF3C-43E0-8242-00DC5561124C}"/>
    <cellStyle name="classeur | extraction | structure | particulier 2 2 2" xfId="848" xr:uid="{32678732-780E-4E22-913E-E4E51D182BAB}"/>
    <cellStyle name="classeur | extraction | structure | particulier 2 2 3" xfId="849" xr:uid="{9B586D91-5D58-4DE2-BC37-20C1D5FE6C77}"/>
    <cellStyle name="classeur | extraction | structure | particulier 2 3" xfId="850" xr:uid="{09E04314-ED1D-4CEE-B2F8-8291725754F4}"/>
    <cellStyle name="classeur | extraction | structure | particulier 2 4" xfId="851" xr:uid="{349CF905-5121-4D4D-98EA-09B1E16771B5}"/>
    <cellStyle name="classeur | extraction | structure | particulier 3" xfId="852" xr:uid="{93C5CD9B-FE89-47C0-B36E-6AD832FA1CFE}"/>
    <cellStyle name="classeur | extraction | structure | particulier 3 2" xfId="853" xr:uid="{7092B07A-C93E-4231-9830-592AAF722C75}"/>
    <cellStyle name="classeur | extraction | structure | particulier 3 3" xfId="854" xr:uid="{91F3F136-4A84-4F1B-8849-226088413677}"/>
    <cellStyle name="classeur | extraction | structure | particulier 4" xfId="855" xr:uid="{A9B6F713-B621-4BDF-91BB-435D48C84187}"/>
    <cellStyle name="classeur | extraction | structure | particulier 4 2" xfId="856" xr:uid="{97AF0CDB-418E-4222-8070-E261D8A4BE1D}"/>
    <cellStyle name="classeur | extraction | structure | particulier 4 3" xfId="857" xr:uid="{AC1F087B-DA64-46C4-901A-77CB0F453CC5}"/>
    <cellStyle name="classeur | extraction | structure | particulier 5" xfId="858" xr:uid="{23AFB96D-BE71-4EC0-95C4-29B3863E3216}"/>
    <cellStyle name="classeur | extraction | structure | particulier 5 2" xfId="859" xr:uid="{26C07BB5-37AF-428E-BA87-F0AD6FA62338}"/>
    <cellStyle name="classeur | extraction | structure | particulier 5 3" xfId="860" xr:uid="{AB8DAEB9-504E-4C52-9455-3ECCBDA4A174}"/>
    <cellStyle name="classeur | extraction | structure | particulier 6" xfId="861" xr:uid="{BDBAAF1E-ED8D-47B1-A00B-0A916BDAC3E3}"/>
    <cellStyle name="classeur | extraction | structure | particulier 7" xfId="862" xr:uid="{A26438C1-8D29-40EA-8D48-3CB055A1305D}"/>
    <cellStyle name="classeur | historique" xfId="863" xr:uid="{6451EE00-039D-4124-97AB-F4CB88AF1213}"/>
    <cellStyle name="classeur | historique 2" xfId="864" xr:uid="{81E81A90-47B5-4C16-A20C-83A3240A8585}"/>
    <cellStyle name="classeur | historique 2 2" xfId="865" xr:uid="{4EF38542-EAF2-4EB5-A3A5-BD081922DBE5}"/>
    <cellStyle name="classeur | historique 2 3" xfId="866" xr:uid="{A4066C27-117A-4225-84A4-69E4B69E6050}"/>
    <cellStyle name="classeur | historique 3" xfId="867" xr:uid="{93FF61F4-BB97-4969-B86A-EC1DA460ECF2}"/>
    <cellStyle name="classeur | historique 3 2" xfId="868" xr:uid="{50E45E20-6257-4097-BA8C-CB77BF229212}"/>
    <cellStyle name="classeur | historique 3 3" xfId="869" xr:uid="{5260E6AE-A6E4-47D5-9269-80B11A865734}"/>
    <cellStyle name="classeur | historique 4" xfId="870" xr:uid="{3F0AB7AE-E138-4CC6-BAF9-E7BE2F16C3E2}"/>
    <cellStyle name="classeur | historique 4 2" xfId="871" xr:uid="{B53B5EF1-3196-40BB-933F-51B9EF003F5E}"/>
    <cellStyle name="classeur | historique 4 3" xfId="872" xr:uid="{824E2519-275F-4096-B015-3CEAB2FA6EDB}"/>
    <cellStyle name="classeur | historique 5" xfId="873" xr:uid="{C12631CE-F17C-4DDD-BB92-53B2C7C412C3}"/>
    <cellStyle name="classeur | historique 5 2" xfId="874" xr:uid="{EBD9935E-8F1F-47F2-9CD3-85DFBF0A388A}"/>
    <cellStyle name="classeur | historique 5 3" xfId="875" xr:uid="{74AB0B96-2360-49EC-9101-220EAC4E0952}"/>
    <cellStyle name="classeur | historique 6" xfId="876" xr:uid="{07B0A0AF-7839-47D7-92FB-EEDA7AE6A247}"/>
    <cellStyle name="classeur | historique 7" xfId="877" xr:uid="{EE62EE3A-1C41-458B-BDB9-04A0658F5908}"/>
    <cellStyle name="classeur | note | numero" xfId="878" xr:uid="{67A5F4E5-F565-4F1D-A839-760E485FD9BD}"/>
    <cellStyle name="classeur | note | numero 2" xfId="879" xr:uid="{4F67BAB2-6014-4C4D-90D8-D11A07FCA749}"/>
    <cellStyle name="classeur | note | numero 2 2" xfId="880" xr:uid="{345FEA5E-920F-4B98-9B07-3A3055502AA7}"/>
    <cellStyle name="classeur | note | numero 2 2 2" xfId="881" xr:uid="{80702FB5-8776-450F-95C8-7CC48C2964BA}"/>
    <cellStyle name="classeur | note | numero 2 2 3" xfId="882" xr:uid="{DFCEFEA6-D35F-4A6E-BB3A-E3010E9421CF}"/>
    <cellStyle name="classeur | note | numero 2 3" xfId="883" xr:uid="{C9266CA7-9112-4B8A-AC2B-47B64F197E6B}"/>
    <cellStyle name="classeur | note | numero 2 4" xfId="884" xr:uid="{BC8F1D08-2F5A-4DA1-8E90-604C4A45DA71}"/>
    <cellStyle name="classeur | note | numero 3" xfId="885" xr:uid="{A852E071-54E7-41D0-B1BF-425BC6C6429A}"/>
    <cellStyle name="classeur | note | numero 3 2" xfId="886" xr:uid="{38500FEA-3A77-4F26-9B3E-8BF92C3836C8}"/>
    <cellStyle name="classeur | note | numero 3 3" xfId="887" xr:uid="{14B64DFD-C2B4-4C2F-B5B2-01067532101C}"/>
    <cellStyle name="classeur | note | numero 4" xfId="888" xr:uid="{0A4034BD-E61D-4A05-999C-AF43120DA359}"/>
    <cellStyle name="classeur | note | numero 4 2" xfId="889" xr:uid="{887CEC2B-6B19-425E-94A2-1D32412C4992}"/>
    <cellStyle name="classeur | note | numero 4 3" xfId="890" xr:uid="{CC0E59E8-D3CA-4E93-A7AD-F90CE56A0CA9}"/>
    <cellStyle name="classeur | note | numero 5" xfId="891" xr:uid="{94C79EA4-B6F7-4C8F-BFAE-2C4AC5DCC056}"/>
    <cellStyle name="classeur | note | numero 6" xfId="892" xr:uid="{FD74413D-95B0-451A-967F-546EBDCCDB98}"/>
    <cellStyle name="classeur | note | texte" xfId="893" xr:uid="{5E419830-0A40-438D-8EE5-09CCDD7516E1}"/>
    <cellStyle name="classeur | note | texte 2" xfId="894" xr:uid="{0ECBC9FA-DB96-4CF7-8C51-8AB662067DB9}"/>
    <cellStyle name="classeur | note | texte 2 2" xfId="895" xr:uid="{07B1C62C-BA8E-4FE6-B9FE-3A9764D32724}"/>
    <cellStyle name="classeur | note | texte 2 3" xfId="896" xr:uid="{A6FC1647-DF82-462E-B66E-3924DD758037}"/>
    <cellStyle name="classeur | note | texte 3" xfId="897" xr:uid="{48407E4D-BADD-4A3C-B71C-7148D354771A}"/>
    <cellStyle name="classeur | note | texte 3 2" xfId="898" xr:uid="{9E615AFB-5E4C-43A5-B874-DC4B988236E5}"/>
    <cellStyle name="classeur | note | texte 3 3" xfId="899" xr:uid="{F8C2574E-5DFE-498B-A887-42073249DAA6}"/>
    <cellStyle name="classeur | note | texte 4" xfId="900" xr:uid="{57EC8E25-EDE4-4987-B466-B72151422CE5}"/>
    <cellStyle name="classeur | note | texte 5" xfId="901" xr:uid="{C7F102DA-E20D-42F1-987F-76E37F3DDFEC}"/>
    <cellStyle name="classeur | periodicite | annee scolaire" xfId="902" xr:uid="{1B0A77C6-F25E-4DEA-BD62-36740BB5F0D6}"/>
    <cellStyle name="classeur | periodicite | annee scolaire 2" xfId="903" xr:uid="{669A8BB1-C535-47E4-878C-2B49BBF22106}"/>
    <cellStyle name="classeur | periodicite | annee scolaire 2 2" xfId="904" xr:uid="{10C2BB56-73EF-4AF5-8494-E439D32086C6}"/>
    <cellStyle name="classeur | periodicite | annee scolaire 2 3" xfId="905" xr:uid="{FBD16520-D949-4786-9399-1C23169412A4}"/>
    <cellStyle name="classeur | periodicite | annee scolaire 3" xfId="906" xr:uid="{AF0022D4-D20C-4039-9C64-B8ADBE119380}"/>
    <cellStyle name="classeur | periodicite | annee scolaire 3 2" xfId="907" xr:uid="{EE2A25B8-67DF-40B1-B98B-63C5C0C7482B}"/>
    <cellStyle name="classeur | periodicite | annee scolaire 3 3" xfId="908" xr:uid="{49FB27D7-F7D8-41D9-8C0F-F23A57C928ED}"/>
    <cellStyle name="classeur | periodicite | annee scolaire 4" xfId="909" xr:uid="{2FE1D41E-97A2-4A97-BD72-37C65438C6A2}"/>
    <cellStyle name="classeur | periodicite | annee scolaire 4 2" xfId="910" xr:uid="{89F07E07-123A-487B-96A7-9F752BE99EB7}"/>
    <cellStyle name="classeur | periodicite | annee scolaire 4 3" xfId="911" xr:uid="{EF4513C7-3916-4104-85B8-B50DFC860EB6}"/>
    <cellStyle name="classeur | periodicite | annee scolaire 5" xfId="912" xr:uid="{A69FEE0C-1AD6-40E2-A389-C52E31917940}"/>
    <cellStyle name="classeur | periodicite | annee scolaire 5 2" xfId="913" xr:uid="{0F76A0CC-2416-4B87-AF43-40A47FF9593A}"/>
    <cellStyle name="classeur | periodicite | annee scolaire 5 3" xfId="914" xr:uid="{2AF16369-7FAB-40CF-833F-6C46AEA03116}"/>
    <cellStyle name="classeur | periodicite | annee scolaire 6" xfId="915" xr:uid="{E6CCFC49-00D9-4F72-B06F-70ABBBE70592}"/>
    <cellStyle name="classeur | periodicite | annee scolaire 7" xfId="916" xr:uid="{9AAF0718-8196-474F-9FE2-F521100A6B6B}"/>
    <cellStyle name="classeur | periodicite | annuelle" xfId="917" xr:uid="{72FA6D04-D9DC-408E-80D7-F416B0FA2E98}"/>
    <cellStyle name="classeur | periodicite | annuelle 2" xfId="918" xr:uid="{BB5C96D9-0063-45DA-907A-FB03019865ED}"/>
    <cellStyle name="classeur | periodicite | annuelle 2 2" xfId="919" xr:uid="{FFC0A65E-1F43-420D-B9CB-6DB9A889E3F1}"/>
    <cellStyle name="classeur | periodicite | annuelle 2 3" xfId="920" xr:uid="{73064A4B-622E-469C-B532-C807988F64E2}"/>
    <cellStyle name="classeur | periodicite | annuelle 3" xfId="921" xr:uid="{14C56B46-7E69-492C-A358-D06BB5EEF0C7}"/>
    <cellStyle name="classeur | periodicite | annuelle 3 2" xfId="922" xr:uid="{83ED33A6-294E-4CB3-84D7-5E5ACCA25736}"/>
    <cellStyle name="classeur | periodicite | annuelle 3 3" xfId="923" xr:uid="{D997C239-F01E-4D1C-B0A8-7E909F527561}"/>
    <cellStyle name="classeur | periodicite | annuelle 4" xfId="924" xr:uid="{4BE5DD23-5E1C-4201-89F9-5315430D0537}"/>
    <cellStyle name="classeur | periodicite | annuelle 5" xfId="925" xr:uid="{82D7A80D-EC09-413D-B2F8-06AE516A9CE5}"/>
    <cellStyle name="classeur | periodicite | autre" xfId="926" xr:uid="{7BAF0563-A66B-4FD2-8144-0F6676B647EC}"/>
    <cellStyle name="classeur | periodicite | autre 2" xfId="927" xr:uid="{3C01F81C-03B6-4186-B714-59FFBECF0719}"/>
    <cellStyle name="classeur | periodicite | autre 2 2" xfId="928" xr:uid="{2AF6047D-113A-4C26-9C7B-968755E58D14}"/>
    <cellStyle name="classeur | periodicite | autre 2 2 2" xfId="929" xr:uid="{19B7ED02-8758-4181-B5B7-CEABEAA23D97}"/>
    <cellStyle name="classeur | periodicite | autre 2 2 3" xfId="930" xr:uid="{80BCB9F3-BCBE-474E-BFE2-4603C2464561}"/>
    <cellStyle name="classeur | periodicite | autre 2 3" xfId="931" xr:uid="{36F0650E-9411-454C-86FA-D777484C84E3}"/>
    <cellStyle name="classeur | periodicite | autre 2 4" xfId="932" xr:uid="{AB514FC9-D3AF-41D6-96E1-369CD9FD407B}"/>
    <cellStyle name="classeur | periodicite | autre 3" xfId="933" xr:uid="{99DAAC20-1793-40CF-8F8E-A2D5498EF98B}"/>
    <cellStyle name="classeur | periodicite | autre 3 2" xfId="934" xr:uid="{6C4F3505-73C6-4407-9448-B09E7B2087C4}"/>
    <cellStyle name="classeur | periodicite | autre 3 3" xfId="935" xr:uid="{277FA1CD-A9C2-43D3-8114-4B18B712C4AE}"/>
    <cellStyle name="classeur | periodicite | autre 4" xfId="936" xr:uid="{8BE766AA-87D2-469A-A079-A527EF344C39}"/>
    <cellStyle name="classeur | periodicite | autre 5" xfId="937" xr:uid="{B6A9B2BF-0046-467D-9687-92B44FF16301}"/>
    <cellStyle name="classeur | periodicite | bimestrielle" xfId="938" xr:uid="{EEE727AA-B2CF-49A6-98D9-D514DA772228}"/>
    <cellStyle name="classeur | periodicite | bimestrielle 2" xfId="939" xr:uid="{2F0547A8-4D03-4030-8A26-D25CFE64DB50}"/>
    <cellStyle name="classeur | periodicite | bimestrielle 2 2" xfId="940" xr:uid="{B875CFEB-F8BE-49B6-96A0-CEE2CD410C10}"/>
    <cellStyle name="classeur | periodicite | bimestrielle 2 2 2" xfId="941" xr:uid="{7A2E4AE8-5A2B-430B-9EC3-09C4591DAD33}"/>
    <cellStyle name="classeur | periodicite | bimestrielle 2 2 3" xfId="942" xr:uid="{FDA6B2F1-CD02-4DCA-AF7B-516F340137B3}"/>
    <cellStyle name="classeur | periodicite | bimestrielle 2 3" xfId="943" xr:uid="{F7EF3FA2-188A-432E-8437-9D3C0CF47AAC}"/>
    <cellStyle name="classeur | periodicite | bimestrielle 2 4" xfId="944" xr:uid="{6CC8745E-DD8B-4D95-AAE9-5F3081A5BE82}"/>
    <cellStyle name="classeur | periodicite | bimestrielle 3" xfId="945" xr:uid="{300D19FC-F226-46D4-98E3-35BF37DEBB2D}"/>
    <cellStyle name="classeur | periodicite | bimestrielle 3 2" xfId="946" xr:uid="{DAA2B98C-F75A-44CA-81BD-F4A5A188D12C}"/>
    <cellStyle name="classeur | periodicite | bimestrielle 3 3" xfId="947" xr:uid="{1F1E4F6A-01F5-489F-BB78-E5CA675FCFAF}"/>
    <cellStyle name="classeur | periodicite | bimestrielle 4" xfId="948" xr:uid="{CE0E97BB-32E2-4D95-95B5-8F0DAA72023E}"/>
    <cellStyle name="classeur | periodicite | bimestrielle 4 2" xfId="949" xr:uid="{CBF83DEB-47E0-48BB-B8BA-67F2848FD317}"/>
    <cellStyle name="classeur | periodicite | bimestrielle 4 3" xfId="950" xr:uid="{74B19F7F-B313-498D-82F0-C31DCDD576E9}"/>
    <cellStyle name="classeur | periodicite | bimestrielle 5" xfId="951" xr:uid="{127629BA-3FD3-4E31-8A1E-8BBD02A49CF9}"/>
    <cellStyle name="classeur | periodicite | bimestrielle 5 2" xfId="952" xr:uid="{C3BB49A0-55AA-44CE-85EA-9A31ADA5F1B6}"/>
    <cellStyle name="classeur | periodicite | bimestrielle 5 3" xfId="953" xr:uid="{5DA9FF14-47F0-41B8-8104-5048C0E40883}"/>
    <cellStyle name="classeur | periodicite | bimestrielle 6" xfId="954" xr:uid="{DA4BF7DB-E667-429A-BB18-FDBD0F7A77D9}"/>
    <cellStyle name="classeur | periodicite | bimestrielle 7" xfId="955" xr:uid="{CBF06530-5F84-4C70-9517-933874CA2572}"/>
    <cellStyle name="classeur | periodicite | mensuelle" xfId="956" xr:uid="{757E66F4-0450-4B7F-AD5C-A6EF53DD4346}"/>
    <cellStyle name="classeur | periodicite | mensuelle 2" xfId="957" xr:uid="{B79BB68B-CF19-48BE-84AF-7E620D868A2D}"/>
    <cellStyle name="classeur | periodicite | mensuelle 2 2" xfId="958" xr:uid="{7D38BD99-6ED2-4629-814E-D3AB257382C5}"/>
    <cellStyle name="classeur | periodicite | mensuelle 2 3" xfId="959" xr:uid="{F9FB08D0-F39B-44B5-9472-A7504F2BA715}"/>
    <cellStyle name="classeur | periodicite | mensuelle 3" xfId="960" xr:uid="{9D3EF5E2-399B-4689-B51F-6CEA7BDFBAFA}"/>
    <cellStyle name="classeur | periodicite | mensuelle 3 2" xfId="961" xr:uid="{5D604CF8-05B6-4B31-B81E-3C36ED0B1EE9}"/>
    <cellStyle name="classeur | periodicite | mensuelle 3 3" xfId="962" xr:uid="{E07A192C-B282-4F56-BED7-824196C67B7E}"/>
    <cellStyle name="classeur | periodicite | mensuelle 4" xfId="963" xr:uid="{1429CE57-ABB3-4390-A9C5-3BED5CBCB045}"/>
    <cellStyle name="classeur | periodicite | mensuelle 4 2" xfId="964" xr:uid="{1615B71C-E63C-4E84-BDEF-28F42F5CD8E2}"/>
    <cellStyle name="classeur | periodicite | mensuelle 4 3" xfId="965" xr:uid="{C5F28F7F-FC2E-48E7-A1AC-C70260E4442A}"/>
    <cellStyle name="classeur | periodicite | mensuelle 5" xfId="966" xr:uid="{C8CC6CDF-AE17-4F84-B609-C95F59EAE404}"/>
    <cellStyle name="classeur | periodicite | mensuelle 5 2" xfId="967" xr:uid="{5907ABB9-D67B-4024-A788-B43280FC25AA}"/>
    <cellStyle name="classeur | periodicite | mensuelle 5 3" xfId="968" xr:uid="{B74177F9-BB37-4A84-AA33-F91497688EED}"/>
    <cellStyle name="classeur | periodicite | mensuelle 6" xfId="969" xr:uid="{2A2BE43A-C234-4429-8E52-90F94223208B}"/>
    <cellStyle name="classeur | periodicite | mensuelle 7" xfId="970" xr:uid="{4A6B90AC-9B84-4466-942D-C30A7AA884E7}"/>
    <cellStyle name="classeur | periodicite | semestrielle" xfId="971" xr:uid="{F869394F-3E50-48E3-BC0B-F305049658D1}"/>
    <cellStyle name="classeur | periodicite | semestrielle 2" xfId="972" xr:uid="{E0E8D6F5-0C30-4D9E-BA1D-6C0C0CF5D368}"/>
    <cellStyle name="classeur | periodicite | semestrielle 2 2" xfId="973" xr:uid="{C239089E-6D59-4F2F-ABC5-2EA0E8245DF3}"/>
    <cellStyle name="classeur | periodicite | semestrielle 2 3" xfId="974" xr:uid="{A4AB6943-58E0-492C-9727-8CC73392778A}"/>
    <cellStyle name="classeur | periodicite | semestrielle 3" xfId="975" xr:uid="{222104DA-A3DD-40EF-8002-687E3785AAF0}"/>
    <cellStyle name="classeur | periodicite | semestrielle 3 2" xfId="976" xr:uid="{36B919E9-F38D-452A-86A1-396DE1F092DC}"/>
    <cellStyle name="classeur | periodicite | semestrielle 3 3" xfId="977" xr:uid="{0234A083-C37B-4F88-A582-75D7B2D3D537}"/>
    <cellStyle name="classeur | periodicite | semestrielle 4" xfId="978" xr:uid="{AF5DB256-0BA8-4EDB-A266-985A74FE32A9}"/>
    <cellStyle name="classeur | periodicite | semestrielle 4 2" xfId="979" xr:uid="{FB7BE827-B21B-45BD-B6E6-B219946D4AEE}"/>
    <cellStyle name="classeur | periodicite | semestrielle 4 3" xfId="980" xr:uid="{3D7F41F4-5E51-46EC-8A44-D392720E5B6A}"/>
    <cellStyle name="classeur | periodicite | semestrielle 5" xfId="981" xr:uid="{C538F7E3-DAFB-46DC-97DC-4017A2FF4254}"/>
    <cellStyle name="classeur | periodicite | semestrielle 6" xfId="982" xr:uid="{CFAC6F6F-6322-4B41-9AA5-AF63B33FBEDD}"/>
    <cellStyle name="classeur | periodicite | trimestrielle" xfId="983" xr:uid="{03CFB69C-2529-4E65-AF0A-1196B1D81047}"/>
    <cellStyle name="classeur | periodicite | trimestrielle 2" xfId="984" xr:uid="{CDD989B0-9DF2-465D-9DAC-A67847B53B92}"/>
    <cellStyle name="classeur | periodicite | trimestrielle 2 2" xfId="985" xr:uid="{BF4546FD-7A73-4FCF-8E4C-B52F9A25F8FD}"/>
    <cellStyle name="classeur | periodicite | trimestrielle 2 2 2" xfId="986" xr:uid="{4248BC64-CF15-49E8-8EA6-F140074811D3}"/>
    <cellStyle name="classeur | periodicite | trimestrielle 2 2 3" xfId="987" xr:uid="{556BA9F3-4CBC-4C00-AFEA-91D7277A7A8C}"/>
    <cellStyle name="classeur | periodicite | trimestrielle 2 3" xfId="988" xr:uid="{3426F298-3283-4A55-B802-6683B937D4CE}"/>
    <cellStyle name="classeur | periodicite | trimestrielle 2 4" xfId="989" xr:uid="{F8F5BE82-54F7-4EC1-8514-410CCBBA9A78}"/>
    <cellStyle name="classeur | periodicite | trimestrielle 3" xfId="990" xr:uid="{B7F30D4B-47C7-4456-AD04-3D9CB577C54D}"/>
    <cellStyle name="classeur | periodicite | trimestrielle 3 2" xfId="991" xr:uid="{76A272B6-CE28-422C-998E-D35A5749081C}"/>
    <cellStyle name="classeur | periodicite | trimestrielle 3 3" xfId="992" xr:uid="{76694E4D-0BFE-4BBF-9FCF-F04C8621F225}"/>
    <cellStyle name="classeur | periodicite | trimestrielle 4" xfId="993" xr:uid="{036278D1-430B-4388-A276-466A91F80CAB}"/>
    <cellStyle name="classeur | periodicite | trimestrielle 4 2" xfId="994" xr:uid="{15FD68AD-5F3F-4A71-816B-68754ADDEE09}"/>
    <cellStyle name="classeur | periodicite | trimestrielle 4 3" xfId="995" xr:uid="{781962A7-793A-4112-8FE1-BE45CFCF9912}"/>
    <cellStyle name="classeur | periodicite | trimestrielle 5" xfId="996" xr:uid="{E973AA2B-EB12-4EDB-B3B9-891A453D3369}"/>
    <cellStyle name="classeur | periodicite | trimestrielle 5 2" xfId="997" xr:uid="{04DA0779-688A-4571-9BBD-B714793080E8}"/>
    <cellStyle name="classeur | periodicite | trimestrielle 5 3" xfId="998" xr:uid="{606F2206-A6CC-4C6B-9283-580874728FB1}"/>
    <cellStyle name="classeur | periodicite | trimestrielle 6" xfId="999" xr:uid="{E5306A9A-B3D1-4D91-9CEC-572841713DF8}"/>
    <cellStyle name="classeur | periodicite | trimestrielle 7" xfId="1000" xr:uid="{4F59258A-C384-4D9C-BED9-7585678EB880}"/>
    <cellStyle name="classeur | reference | aucune" xfId="1001" xr:uid="{72158889-1188-4AFE-9E21-FAE010138DCD}"/>
    <cellStyle name="classeur | reference | aucune 2" xfId="1002" xr:uid="{30F65665-97BF-4A2B-B688-9BCE92550DC0}"/>
    <cellStyle name="classeur | reference | aucune 2 2" xfId="1003" xr:uid="{FF9F7547-DEBB-4138-9488-16F5501C7E5B}"/>
    <cellStyle name="classeur | reference | aucune 2 2 2" xfId="1004" xr:uid="{8672B04C-A0A4-46A7-947C-F8E9BF280B96}"/>
    <cellStyle name="classeur | reference | aucune 2 2 3" xfId="1005" xr:uid="{1F7B3D02-F68E-43EC-BB93-46D9261CFFF4}"/>
    <cellStyle name="classeur | reference | aucune 2 3" xfId="1006" xr:uid="{285DE9EE-B8E2-499C-AD4C-9DECD22E1EF9}"/>
    <cellStyle name="classeur | reference | aucune 2 4" xfId="1007" xr:uid="{DA221E1C-1471-4757-BCA5-2CF0EDC771E6}"/>
    <cellStyle name="classeur | reference | aucune 3" xfId="1008" xr:uid="{8781E5EF-A4A5-4F53-AACB-F02B3761549C}"/>
    <cellStyle name="classeur | reference | aucune 3 2" xfId="1009" xr:uid="{550B78EF-5D7E-4A19-8C1C-418AEAC04FB0}"/>
    <cellStyle name="classeur | reference | aucune 3 3" xfId="1010" xr:uid="{5AF7C1EA-E376-4FB3-9C42-CFE5099C291C}"/>
    <cellStyle name="classeur | reference | aucune 4" xfId="1011" xr:uid="{5076006D-5577-4428-989B-E70C70D9E325}"/>
    <cellStyle name="classeur | reference | aucune 4 2" xfId="1012" xr:uid="{9F2CCFC5-11F9-42D6-8CED-43A08C3F91D5}"/>
    <cellStyle name="classeur | reference | aucune 4 3" xfId="1013" xr:uid="{BD9015C9-E390-4669-AA93-286C00882B18}"/>
    <cellStyle name="classeur | reference | aucune 5" xfId="1014" xr:uid="{B59DC63C-B947-430C-819D-618B95203958}"/>
    <cellStyle name="classeur | reference | aucune 5 2" xfId="1015" xr:uid="{B808789D-8C4E-475F-AAFB-B2D8D81DFF4A}"/>
    <cellStyle name="classeur | reference | aucune 5 3" xfId="1016" xr:uid="{5844DB0B-5756-4129-87CF-379777F270E4}"/>
    <cellStyle name="classeur | reference | aucune 6" xfId="1017" xr:uid="{482CC1A1-3AAA-4008-939F-492C1E296B9B}"/>
    <cellStyle name="classeur | reference | aucune 7" xfId="1018" xr:uid="{C23CCA9B-CC8F-49C8-9270-719DEB5F9D66}"/>
    <cellStyle name="classeur | reference | tabl-series compose" xfId="1019" xr:uid="{FEDB867B-5EBF-4EFF-ADEA-CBC28A0B3CCD}"/>
    <cellStyle name="classeur | reference | tabl-series compose 2" xfId="1020" xr:uid="{C22DA9C5-B812-4D52-B848-4ADB193D62E5}"/>
    <cellStyle name="classeur | reference | tabl-series compose 2 2" xfId="1021" xr:uid="{F451FC61-3994-4481-93F3-4AF6483F800F}"/>
    <cellStyle name="classeur | reference | tabl-series compose 2 2 2" xfId="1022" xr:uid="{A277AFBA-F71C-4034-A349-0158339218BD}"/>
    <cellStyle name="classeur | reference | tabl-series compose 2 2 3" xfId="1023" xr:uid="{A5057EE3-49A0-4160-BC35-ADEBE1535FD9}"/>
    <cellStyle name="classeur | reference | tabl-series compose 2 3" xfId="1024" xr:uid="{CD260960-8B58-4D10-98BE-A474B9BBA7F2}"/>
    <cellStyle name="classeur | reference | tabl-series compose 2 4" xfId="1025" xr:uid="{C42D38AE-3EF3-451E-B9F1-0ABEB8CE6069}"/>
    <cellStyle name="classeur | reference | tabl-series compose 3" xfId="1026" xr:uid="{358BC68D-5D3E-4B57-890C-DC6EF3D09CC2}"/>
    <cellStyle name="classeur | reference | tabl-series compose 3 2" xfId="1027" xr:uid="{9BA9B2E6-DD79-4B3C-A512-B09A78227ADC}"/>
    <cellStyle name="classeur | reference | tabl-series compose 3 3" xfId="1028" xr:uid="{2902563E-F9DA-4CCE-A09E-B474B2123A85}"/>
    <cellStyle name="classeur | reference | tabl-series compose 4" xfId="1029" xr:uid="{8BB6DF51-357B-497F-B0CB-7518F8DB542F}"/>
    <cellStyle name="classeur | reference | tabl-series compose 4 2" xfId="1030" xr:uid="{F9913A99-F174-4BF1-A16C-4C16DC266102}"/>
    <cellStyle name="classeur | reference | tabl-series compose 4 3" xfId="1031" xr:uid="{A0B0E773-6BC7-424B-BC96-ED63D05AF33A}"/>
    <cellStyle name="classeur | reference | tabl-series compose 5" xfId="1032" xr:uid="{0CA08ED0-6C7E-4D62-8F97-A5E9DEC76706}"/>
    <cellStyle name="classeur | reference | tabl-series compose 5 2" xfId="1033" xr:uid="{977A407C-0871-42B5-BEAA-EBCFCAAD79B7}"/>
    <cellStyle name="classeur | reference | tabl-series compose 5 3" xfId="1034" xr:uid="{7B9A00FA-9723-4A80-9E63-BE2ACD2203FB}"/>
    <cellStyle name="classeur | reference | tabl-series compose 6" xfId="1035" xr:uid="{9A46F6EE-0CA2-4BBC-8871-C194D084C2C0}"/>
    <cellStyle name="classeur | reference | tabl-series compose 7" xfId="1036" xr:uid="{D321C204-D1B9-4D1A-B996-9D2C0BC882D7}"/>
    <cellStyle name="classeur | reference | tabl-series simple (particulier)" xfId="1037" xr:uid="{C55687EB-6256-47B4-8788-7369B1D5EAC4}"/>
    <cellStyle name="classeur | reference | tabl-series simple (particulier) 2" xfId="1038" xr:uid="{41018B9E-155C-4B61-AA5D-E245F36F8853}"/>
    <cellStyle name="classeur | reference | tabl-series simple (particulier) 2 2" xfId="1039" xr:uid="{D4DD97F9-AF7B-43EB-8AFD-DAAC9A06D8D3}"/>
    <cellStyle name="classeur | reference | tabl-series simple (particulier) 2 2 2" xfId="1040" xr:uid="{B561BDC1-12A9-49FD-8533-6F8AFD152A5F}"/>
    <cellStyle name="classeur | reference | tabl-series simple (particulier) 2 2 3" xfId="1041" xr:uid="{87950156-41D7-40C6-89F4-05BB64CB4401}"/>
    <cellStyle name="classeur | reference | tabl-series simple (particulier) 2 3" xfId="1042" xr:uid="{322CBE6D-709F-431B-947A-AAEBE1D38BFA}"/>
    <cellStyle name="classeur | reference | tabl-series simple (particulier) 2 4" xfId="1043" xr:uid="{358EDF80-FA2E-4B19-9B74-AFDC13AF4F13}"/>
    <cellStyle name="classeur | reference | tabl-series simple (particulier) 3" xfId="1044" xr:uid="{A6BF8D24-1E00-4173-97DE-65F02EA5227B}"/>
    <cellStyle name="classeur | reference | tabl-series simple (particulier) 3 2" xfId="1045" xr:uid="{B9D0D342-3B3F-4F4C-A0A0-3341483DF2AA}"/>
    <cellStyle name="classeur | reference | tabl-series simple (particulier) 3 3" xfId="1046" xr:uid="{7007FAE1-4993-4E70-B852-8DBC25DDA535}"/>
    <cellStyle name="classeur | reference | tabl-series simple (particulier) 4" xfId="1047" xr:uid="{040B0E9C-709A-49A9-86D8-40FACAA4A637}"/>
    <cellStyle name="classeur | reference | tabl-series simple (particulier) 5" xfId="1048" xr:uid="{73DC37EE-292F-4290-A8A1-997E7051BA42}"/>
    <cellStyle name="classeur | reference | tabl-series simple (standard)" xfId="1049" xr:uid="{242BF924-574B-4B29-B96C-EF3826171FF3}"/>
    <cellStyle name="classeur | reference | tabl-series simple (standard) 2" xfId="1050" xr:uid="{06ACEE22-2CE4-403F-9820-6D4DC6F2FACA}"/>
    <cellStyle name="classeur | reference | tabl-series simple (standard) 2 2" xfId="1051" xr:uid="{C36EB5C0-3285-467F-A76C-19DB3B9DD490}"/>
    <cellStyle name="classeur | reference | tabl-series simple (standard) 2 2 2" xfId="1052" xr:uid="{BCB1A5EB-BEA6-40BB-97E7-32214FDF08A1}"/>
    <cellStyle name="classeur | reference | tabl-series simple (standard) 2 2 3" xfId="1053" xr:uid="{0EBE9BC4-4367-4735-A8B4-C11C12E99FD1}"/>
    <cellStyle name="classeur | reference | tabl-series simple (standard) 2 3" xfId="1054" xr:uid="{FBC11439-E486-4FC0-A4CC-40E0AA537B4C}"/>
    <cellStyle name="classeur | reference | tabl-series simple (standard) 2 4" xfId="1055" xr:uid="{29918DA2-DB29-4C9C-BAE4-835152908AE8}"/>
    <cellStyle name="classeur | reference | tabl-series simple (standard) 3" xfId="1056" xr:uid="{79124018-9181-4B92-96B0-3A57BA7F7BB7}"/>
    <cellStyle name="classeur | reference | tabl-series simple (standard) 3 2" xfId="1057" xr:uid="{D8D8A345-BB3E-4668-8411-CFCFB568CFEA}"/>
    <cellStyle name="classeur | reference | tabl-series simple (standard) 3 3" xfId="1058" xr:uid="{D009204D-3B81-4A31-B965-91A3024F2F1F}"/>
    <cellStyle name="classeur | reference | tabl-series simple (standard) 4" xfId="1059" xr:uid="{AF679DE3-90A1-4979-B4E6-0E5B5ABBBF18}"/>
    <cellStyle name="classeur | reference | tabl-series simple (standard) 4 2" xfId="1060" xr:uid="{B9016629-0F4E-4DEE-B9EA-10E7AB2AEBF1}"/>
    <cellStyle name="classeur | reference | tabl-series simple (standard) 4 3" xfId="1061" xr:uid="{E92F5B6D-35F2-4A72-A010-999BCE49FC08}"/>
    <cellStyle name="classeur | reference | tabl-series simple (standard) 5" xfId="1062" xr:uid="{59A6D425-8233-4E2E-9136-ECA53B966F97}"/>
    <cellStyle name="classeur | reference | tabl-series simple (standard) 5 2" xfId="1063" xr:uid="{745C51F3-33FB-40A4-96FA-1D179C8FE409}"/>
    <cellStyle name="classeur | reference | tabl-series simple (standard) 5 3" xfId="1064" xr:uid="{A2A53758-B288-4334-98A5-FF6FF930ED2D}"/>
    <cellStyle name="classeur | reference | tabl-series simple (standard) 6" xfId="1065" xr:uid="{3F7FA7CA-041D-4D26-A1B4-891ACB9C9368}"/>
    <cellStyle name="classeur | reference | tabl-series simple (standard) 7" xfId="1066" xr:uid="{C1AA72AA-982C-4114-BFAC-25539FE4594A}"/>
    <cellStyle name="classeur | reference | tabl-structure (particulier)" xfId="1067" xr:uid="{C6CB92F5-9021-41D4-9BCA-B793BD6A1AC3}"/>
    <cellStyle name="classeur | reference | tabl-structure (particulier) 2" xfId="1068" xr:uid="{7FDF627D-E432-4E6F-8050-F83FF790C504}"/>
    <cellStyle name="classeur | reference | tabl-structure (particulier) 2 2" xfId="1069" xr:uid="{E48B884D-8517-40BA-9C99-C0D52D12E460}"/>
    <cellStyle name="classeur | reference | tabl-structure (particulier) 2 3" xfId="1070" xr:uid="{257CCA8E-D5D7-423F-A1B3-9BAA3BFC8EBF}"/>
    <cellStyle name="classeur | reference | tabl-structure (particulier) 3" xfId="1071" xr:uid="{96C2EEDC-1D52-4852-A3DD-5F94BB1BEE3E}"/>
    <cellStyle name="classeur | reference | tabl-structure (particulier) 3 2" xfId="1072" xr:uid="{9EA73B06-65E3-4AC2-8493-385CA3976E2D}"/>
    <cellStyle name="classeur | reference | tabl-structure (particulier) 3 3" xfId="1073" xr:uid="{D85FCB94-B777-48B5-BFBA-586AAFE5C60A}"/>
    <cellStyle name="classeur | reference | tabl-structure (particulier) 4" xfId="1074" xr:uid="{0C3E75FC-CE44-442E-A536-090E1EDDA4B0}"/>
    <cellStyle name="classeur | reference | tabl-structure (particulier) 4 2" xfId="1075" xr:uid="{075967CB-AC94-4BAB-A542-ECFA0661CD76}"/>
    <cellStyle name="classeur | reference | tabl-structure (particulier) 4 3" xfId="1076" xr:uid="{ABC567AF-F3A2-45D7-A19D-6B1A4FBC3E32}"/>
    <cellStyle name="classeur | reference | tabl-structure (particulier) 5" xfId="1077" xr:uid="{96C347C4-85BC-4C53-97C0-282049365938}"/>
    <cellStyle name="classeur | reference | tabl-structure (particulier) 6" xfId="1078" xr:uid="{D101F639-9E15-482C-81CA-3694101F1A92}"/>
    <cellStyle name="classeur | reference | tabl-structure (standard)" xfId="1079" xr:uid="{336CA09D-6E71-434C-9D3F-B380A32ADC5A}"/>
    <cellStyle name="classeur | reference | tabl-structure (standard) 2" xfId="1080" xr:uid="{E3638271-808C-4D4A-8193-2D3E0D4B0ADA}"/>
    <cellStyle name="classeur | reference | tabl-structure (standard) 2 2" xfId="1081" xr:uid="{CC72FB09-E0E4-4A16-8C53-9E16D6C0F4A4}"/>
    <cellStyle name="classeur | reference | tabl-structure (standard) 2 3" xfId="1082" xr:uid="{159AAB5E-BE83-4966-B7C3-5E3F21379C77}"/>
    <cellStyle name="classeur | reference | tabl-structure (standard) 3" xfId="1083" xr:uid="{C8690159-FF31-447C-B063-F913742D6902}"/>
    <cellStyle name="classeur | reference | tabl-structure (standard) 3 2" xfId="1084" xr:uid="{E3A8C6C8-571C-456C-8410-E6D118D99894}"/>
    <cellStyle name="classeur | reference | tabl-structure (standard) 3 3" xfId="1085" xr:uid="{089DB742-4FD5-47EF-A6CC-104CA947FD00}"/>
    <cellStyle name="classeur | reference | tabl-structure (standard) 4" xfId="1086" xr:uid="{1CD9A578-AFE3-4257-9845-A0AA912E082E}"/>
    <cellStyle name="classeur | reference | tabl-structure (standard) 4 2" xfId="1087" xr:uid="{936B90C3-E1F3-44B5-A0F8-DD47315F0D25}"/>
    <cellStyle name="classeur | reference | tabl-structure (standard) 4 3" xfId="1088" xr:uid="{B2D4622E-D12D-466B-B8F6-BD41742C2027}"/>
    <cellStyle name="classeur | reference | tabl-structure (standard) 5" xfId="1089" xr:uid="{D855A295-6C63-45EB-B33C-ECB786D37927}"/>
    <cellStyle name="classeur | reference | tabl-structure (standard) 5 2" xfId="1090" xr:uid="{CB06FCA8-6FCB-4658-88FC-3A1B3FF65D36}"/>
    <cellStyle name="classeur | reference | tabl-structure (standard) 5 3" xfId="1091" xr:uid="{392EA0F5-FD94-4F80-BD51-52BB6A5D6405}"/>
    <cellStyle name="classeur | reference | tabl-structure (standard) 6" xfId="1092" xr:uid="{15D794C0-FC4D-41E6-9007-FDC493F8111B}"/>
    <cellStyle name="classeur | reference | tabl-structure (standard) 7" xfId="1093" xr:uid="{FF3698C3-86DD-454D-AA74-7624E15E1AC8}"/>
    <cellStyle name="classeur | theme | intitule" xfId="1094" xr:uid="{1C83FB55-8A65-46F4-820D-C34C687CFD9F}"/>
    <cellStyle name="classeur | theme | intitule 2" xfId="1095" xr:uid="{F6D0BBDA-147D-49AD-A9D7-D704FF40EE88}"/>
    <cellStyle name="classeur | theme | intitule 2 2" xfId="1096" xr:uid="{3E5DC3F3-1E19-49E1-B4B7-60DFBEF9466A}"/>
    <cellStyle name="classeur | theme | intitule 2 3" xfId="1097" xr:uid="{E18669A6-39CE-4CB7-93C5-4520829CED17}"/>
    <cellStyle name="classeur | theme | intitule 3" xfId="1098" xr:uid="{BA11ECBF-3B44-46C7-93CA-043AD3DDD170}"/>
    <cellStyle name="classeur | theme | intitule 3 2" xfId="1099" xr:uid="{6656EBAB-AFC0-4685-8825-A5CA4B63963C}"/>
    <cellStyle name="classeur | theme | intitule 3 3" xfId="1100" xr:uid="{355777B2-6FAB-4498-9911-2AFBAF2BDA69}"/>
    <cellStyle name="classeur | theme | intitule 4" xfId="1101" xr:uid="{C53ED6CC-81F1-42B3-9B16-07CE5B626ABD}"/>
    <cellStyle name="classeur | theme | intitule 4 2" xfId="1102" xr:uid="{E48E08BE-62CF-4B1D-A668-186478D126A4}"/>
    <cellStyle name="classeur | theme | intitule 4 3" xfId="1103" xr:uid="{CF495DE1-0CC5-46BE-9D13-C20F7A434F8F}"/>
    <cellStyle name="classeur | theme | intitule 5" xfId="1104" xr:uid="{969B42C2-4EDE-46F2-8E22-7632CED13A25}"/>
    <cellStyle name="classeur | theme | intitule 5 2" xfId="1105" xr:uid="{5622CFB4-3FA2-48A0-8E3F-FAA84D064E4B}"/>
    <cellStyle name="classeur | theme | intitule 5 3" xfId="1106" xr:uid="{FE407B3A-8D42-4C31-93FA-D2A74995C96A}"/>
    <cellStyle name="classeur | theme | intitule 6" xfId="1107" xr:uid="{13D63A7A-4165-4CBD-B92E-C362F7D14BBF}"/>
    <cellStyle name="classeur | theme | intitule 7" xfId="1108" xr:uid="{850ABC0F-BB57-4C2C-B4B6-8CC8E3E73E1D}"/>
    <cellStyle name="classeur | theme | notice explicative" xfId="1109" xr:uid="{88EFFC30-55D6-41AB-BBC3-5E95CA1E1982}"/>
    <cellStyle name="classeur | theme | notice explicative 2" xfId="1110" xr:uid="{03535D84-FA09-4A2C-B596-805AEBE4DDE8}"/>
    <cellStyle name="classeur | theme | notice explicative 2 2" xfId="1111" xr:uid="{F4875FB1-B939-4986-B806-B0D9D85C3507}"/>
    <cellStyle name="classeur | theme | notice explicative 2 2 2" xfId="1112" xr:uid="{07A40D70-C618-42C2-90F0-79A2462DB33B}"/>
    <cellStyle name="classeur | theme | notice explicative 2 2 3" xfId="1113" xr:uid="{AAEB0034-EED3-4474-8BD1-317C9012F44F}"/>
    <cellStyle name="classeur | theme | notice explicative 2 3" xfId="1114" xr:uid="{EC757F8C-AD21-448A-9BE7-D9D91E2E275D}"/>
    <cellStyle name="classeur | theme | notice explicative 2 4" xfId="1115" xr:uid="{4A79F374-E1E4-4981-B6F0-2E714527D114}"/>
    <cellStyle name="classeur | theme | notice explicative 3" xfId="1116" xr:uid="{8CAA52C2-D4DD-4E5D-9A17-661C642E6784}"/>
    <cellStyle name="classeur | theme | notice explicative 3 2" xfId="1117" xr:uid="{E35B4ABD-78DB-47F3-8495-12CF31F4BE34}"/>
    <cellStyle name="classeur | theme | notice explicative 3 3" xfId="1118" xr:uid="{5921232C-4F85-4F62-B2FF-1DDB1C5CBDB3}"/>
    <cellStyle name="classeur | theme | notice explicative 4" xfId="1119" xr:uid="{28F62D63-26AC-4433-B4BD-1A280C16F5D6}"/>
    <cellStyle name="classeur | theme | notice explicative 4 2" xfId="1120" xr:uid="{4FE76BAD-11FD-4D53-BCCB-0FB1C7B87061}"/>
    <cellStyle name="classeur | theme | notice explicative 4 3" xfId="1121" xr:uid="{B386EC10-F39E-4692-B338-A7A4609E01E1}"/>
    <cellStyle name="classeur | theme | notice explicative 5" xfId="1122" xr:uid="{C1822D6B-5FD4-49D3-B7BE-04DCB15AF986}"/>
    <cellStyle name="classeur | theme | notice explicative 6" xfId="1123" xr:uid="{83984745-EBF8-49B2-9CA2-451D92B945B9}"/>
    <cellStyle name="classeur | titre | niveau 1" xfId="1124" xr:uid="{7A2F599D-733D-4381-866F-A02920DBD39D}"/>
    <cellStyle name="classeur | titre | niveau 1 2" xfId="1125" xr:uid="{0FCA7422-8436-407A-B68C-A9EF930DBBF5}"/>
    <cellStyle name="classeur | titre | niveau 1 2 2" xfId="1126" xr:uid="{1371EEBC-C0C1-4D4C-970B-0F950C90E441}"/>
    <cellStyle name="classeur | titre | niveau 1 2 3" xfId="1127" xr:uid="{B0F600DC-2F8A-442E-B88D-A01CE95946E8}"/>
    <cellStyle name="classeur | titre | niveau 1 3" xfId="1128" xr:uid="{47416E5E-ACC7-446F-82CF-59E5A130656F}"/>
    <cellStyle name="classeur | titre | niveau 1 3 2" xfId="1129" xr:uid="{876C83F2-D499-479D-8E0F-21BFBB314A0F}"/>
    <cellStyle name="classeur | titre | niveau 1 3 3" xfId="1130" xr:uid="{44720556-5FE5-4690-B2C4-7A4284D11F01}"/>
    <cellStyle name="classeur | titre | niveau 1 4" xfId="1131" xr:uid="{D849D132-DD11-4AB6-AFB1-904E0C1FA17D}"/>
    <cellStyle name="classeur | titre | niveau 1 4 2" xfId="1132" xr:uid="{05746744-CCAD-4053-BCC4-05E2B214620D}"/>
    <cellStyle name="classeur | titre | niveau 1 4 3" xfId="1133" xr:uid="{9EA3B77C-A595-4F41-9927-7D545D09D4A6}"/>
    <cellStyle name="classeur | titre | niveau 1 5" xfId="1134" xr:uid="{B8A112BF-E6E5-47EB-9109-3F73E80CE29E}"/>
    <cellStyle name="classeur | titre | niveau 1 5 2" xfId="1135" xr:uid="{E0967656-0BFB-4033-B7CA-1FC856DAA41A}"/>
    <cellStyle name="classeur | titre | niveau 1 5 3" xfId="1136" xr:uid="{42D7A98D-5576-43BC-81F8-226DC58C8718}"/>
    <cellStyle name="classeur | titre | niveau 1 6" xfId="1137" xr:uid="{3D12AD9E-97B4-4BDE-86AD-BD211DFEAFC9}"/>
    <cellStyle name="classeur | titre | niveau 1 7" xfId="1138" xr:uid="{122AAE46-9FB7-4B62-A931-922B46BC4CF5}"/>
    <cellStyle name="classeur | titre | niveau 2" xfId="1139" xr:uid="{E6713EA5-D021-4FD6-A961-8D4AAF2D2BE9}"/>
    <cellStyle name="classeur | titre | niveau 2 2" xfId="1140" xr:uid="{99D8F7A9-8158-421D-8A35-966A3C675E0B}"/>
    <cellStyle name="classeur | titre | niveau 2 2 2" xfId="1141" xr:uid="{90B10620-F94A-496B-BB4E-010901BD0428}"/>
    <cellStyle name="classeur | titre | niveau 2 2 3" xfId="1142" xr:uid="{382BA5D1-9F37-4DB2-B23F-14F7F540FD88}"/>
    <cellStyle name="classeur | titre | niveau 2 3" xfId="1143" xr:uid="{B2BA8B99-1CD6-435D-9826-FCDAE0AAE049}"/>
    <cellStyle name="classeur | titre | niveau 2 3 2" xfId="1144" xr:uid="{08DA19B4-1C11-4CBF-8F64-C1BC09C21D48}"/>
    <cellStyle name="classeur | titre | niveau 2 3 3" xfId="1145" xr:uid="{F26ACE89-EB9A-4D7D-B5B5-F378B0319ACD}"/>
    <cellStyle name="classeur | titre | niveau 2 4" xfId="1146" xr:uid="{051AFF1D-6803-4A7A-8C2E-F09595DBBC6C}"/>
    <cellStyle name="classeur | titre | niveau 2 4 2" xfId="1147" xr:uid="{8BA11B82-2ED6-4309-94B1-1F5B5088B51C}"/>
    <cellStyle name="classeur | titre | niveau 2 4 3" xfId="1148" xr:uid="{B55DDB7C-3C24-485D-A9E3-48648A568223}"/>
    <cellStyle name="classeur | titre | niveau 2 5" xfId="1149" xr:uid="{B97ECF71-B5FC-4066-BA77-3654CA41DCE8}"/>
    <cellStyle name="classeur | titre | niveau 2 6" xfId="1150" xr:uid="{F2C08B8B-4328-4584-9A56-0CD4403531C1}"/>
    <cellStyle name="classeur | titre | niveau 3" xfId="1151" xr:uid="{791E2E07-7441-4695-B48A-C5B433C4B7FC}"/>
    <cellStyle name="classeur | titre | niveau 3 2" xfId="1152" xr:uid="{11D3EF58-0585-4D12-B748-2E6A3843E824}"/>
    <cellStyle name="classeur | titre | niveau 3 2 2" xfId="1153" xr:uid="{170A3FA9-8EC6-42B5-B9AD-57C0BE9D8B82}"/>
    <cellStyle name="classeur | titre | niveau 3 2 3" xfId="1154" xr:uid="{BC1FFCA5-99D3-4E51-B755-62B2A2584104}"/>
    <cellStyle name="classeur | titre | niveau 3 3" xfId="1155" xr:uid="{7480513E-2AD6-4385-89E6-954628D205BE}"/>
    <cellStyle name="classeur | titre | niveau 3 3 2" xfId="1156" xr:uid="{DAAEE1FC-F40C-4766-BF31-4C50F2951D5A}"/>
    <cellStyle name="classeur | titre | niveau 3 3 3" xfId="1157" xr:uid="{E7AD616F-C428-4344-9AC6-FAEADD111A26}"/>
    <cellStyle name="classeur | titre | niveau 3 4" xfId="1158" xr:uid="{C29C911B-6227-4C39-8279-ED8892573578}"/>
    <cellStyle name="classeur | titre | niveau 3 5" xfId="1159" xr:uid="{3CAA3F3E-EC7F-4E0A-9707-BF8485D740F1}"/>
    <cellStyle name="classeur | titre | niveau 4" xfId="1160" xr:uid="{25E1F19D-1728-481D-98B2-95CC00E7A148}"/>
    <cellStyle name="classeur | titre | niveau 4 2" xfId="1161" xr:uid="{0B7FF4FA-CC05-4936-9CE3-BDDCAC1B48AF}"/>
    <cellStyle name="classeur | titre | niveau 4 2 2" xfId="1162" xr:uid="{2364B6C1-02C3-48AF-9E7B-5C21ED35F792}"/>
    <cellStyle name="classeur | titre | niveau 4 2 3" xfId="1163" xr:uid="{246D9208-7601-42D5-8002-1AF20E5CFA0B}"/>
    <cellStyle name="classeur | titre | niveau 4 3" xfId="1164" xr:uid="{69D6A715-17AC-48CC-A00E-5A96D68E38DE}"/>
    <cellStyle name="classeur | titre | niveau 4 3 2" xfId="1165" xr:uid="{2E572B55-D928-41C3-BAE7-0538D274DDC9}"/>
    <cellStyle name="classeur | titre | niveau 4 3 3" xfId="1166" xr:uid="{84A720C5-13AD-43DD-8495-E94458F52E57}"/>
    <cellStyle name="classeur | titre | niveau 4 4" xfId="1167" xr:uid="{B699E6BB-4C01-47DE-B229-A9DE11479752}"/>
    <cellStyle name="classeur | titre | niveau 4 4 2" xfId="1168" xr:uid="{1D2F8568-36DF-4A94-BE18-6A9B90412589}"/>
    <cellStyle name="classeur | titre | niveau 4 4 3" xfId="1169" xr:uid="{4D826A1F-AF85-4DCB-9B15-4DFF8407D55F}"/>
    <cellStyle name="classeur | titre | niveau 4 5" xfId="1170" xr:uid="{1A2B53D5-CEEC-4059-972B-3DEF3032BCF8}"/>
    <cellStyle name="classeur | titre | niveau 4 5 2" xfId="1171" xr:uid="{2DDCA9FC-D315-4A9C-88FC-973E11480E56}"/>
    <cellStyle name="classeur | titre | niveau 4 5 3" xfId="1172" xr:uid="{439218F4-4C66-48CA-815E-89745B1D02C1}"/>
    <cellStyle name="classeur | titre | niveau 4 6" xfId="1173" xr:uid="{3C8756A3-47C9-4213-A0C7-C3806E38EC49}"/>
    <cellStyle name="classeur | titre | niveau 4 7" xfId="1174" xr:uid="{258F7EBD-5140-4280-9D70-78806F7AB8FC}"/>
    <cellStyle name="classeur | titre | niveau 5" xfId="1175" xr:uid="{36EB2F1B-F652-4DD4-9838-BB2A03FA0187}"/>
    <cellStyle name="classeur | titre | niveau 5 2" xfId="1176" xr:uid="{09540EE9-9307-40B8-BDFE-492C1239B566}"/>
    <cellStyle name="classeur | titre | niveau 5 2 2" xfId="1177" xr:uid="{8DA2D761-14C7-4440-86FB-AEC049EF8196}"/>
    <cellStyle name="classeur | titre | niveau 5 2 3" xfId="1178" xr:uid="{9AE33DF5-0A75-4587-B495-614498AAAD8C}"/>
    <cellStyle name="classeur | titre | niveau 5 3" xfId="1179" xr:uid="{F6F21BC5-0D21-498E-94E6-CE08D946F5B8}"/>
    <cellStyle name="classeur | titre | niveau 5 3 2" xfId="1180" xr:uid="{6F4714EF-FFB1-439D-B764-E8DCA832CA6D}"/>
    <cellStyle name="classeur | titre | niveau 5 3 3" xfId="1181" xr:uid="{1000CCAE-BE87-411A-A4FD-426740128E8B}"/>
    <cellStyle name="classeur | titre | niveau 5 4" xfId="1182" xr:uid="{B35A1834-5199-44AC-BD5B-61DFFE761672}"/>
    <cellStyle name="classeur | titre | niveau 5 5" xfId="1183" xr:uid="{418FD496-88D1-4F95-9C1B-6D6C754E219B}"/>
    <cellStyle name="coin" xfId="1184" xr:uid="{62F6662B-745F-4761-B296-BAD7A07FA50B}"/>
    <cellStyle name="coin 2" xfId="1185" xr:uid="{4F22D0C9-A229-4D6F-B8BB-0B7996E14808}"/>
    <cellStyle name="coin 2 2" xfId="1186" xr:uid="{720E4517-9DD1-4951-975F-BFFDFEC6E762}"/>
    <cellStyle name="coin 2 3" xfId="1187" xr:uid="{D44E4693-B986-4906-B65B-A44150095E41}"/>
    <cellStyle name="coin 3" xfId="1188" xr:uid="{DC6BA31B-D68C-4236-81BF-25FDC1FBA01B}"/>
    <cellStyle name="coin 3 2" xfId="1189" xr:uid="{389F6604-44CA-4D57-87F4-F41FBFC7F5F0}"/>
    <cellStyle name="coin 3 3" xfId="1190" xr:uid="{77DB8340-AAC3-4B0D-B223-CDE05D8F53CE}"/>
    <cellStyle name="coin 4" xfId="1191" xr:uid="{EC31D566-11BA-4F9D-9A69-D91EAD7E842E}"/>
    <cellStyle name="coin 5" xfId="1192" xr:uid="{DC157499-90C8-4292-9A2E-4641CCB799D5}"/>
    <cellStyle name="Colore 1" xfId="1193" xr:uid="{E1C12CE0-3899-4E61-B754-2753D4CC84BA}"/>
    <cellStyle name="Colore 1 2" xfId="1194" xr:uid="{CFFEE96C-394E-4748-9C30-E28EB4CEE03D}"/>
    <cellStyle name="Colore 1 3" xfId="1195" xr:uid="{BB1B363C-EB22-4A82-96C1-873555D15724}"/>
    <cellStyle name="Colore 2" xfId="1196" xr:uid="{41558796-2821-4B2E-BC42-1F7E22D48E94}"/>
    <cellStyle name="Colore 2 2" xfId="1197" xr:uid="{0BF6ACCD-A08D-4A68-94F6-5848966DE907}"/>
    <cellStyle name="Colore 2 3" xfId="1198" xr:uid="{3BAA3813-2229-4F01-9A16-22EFBCF267F1}"/>
    <cellStyle name="Colore 3" xfId="1199" xr:uid="{35CCD8A4-B030-4015-8DDA-A3CE5508C727}"/>
    <cellStyle name="Colore 3 2" xfId="1200" xr:uid="{51E2D1B0-8286-4ACF-A53A-11C00E32C195}"/>
    <cellStyle name="Colore 3 3" xfId="1201" xr:uid="{0DC24616-5DCF-4A07-9431-F60D79B10A45}"/>
    <cellStyle name="Colore 4" xfId="1202" xr:uid="{C7E85EFA-B07A-4FB5-A037-E408F35E7A03}"/>
    <cellStyle name="Colore 4 2" xfId="1203" xr:uid="{CCCD5A04-703D-42A6-92F6-FC62F2C3F618}"/>
    <cellStyle name="Colore 4 3" xfId="1204" xr:uid="{E98A241F-195E-4241-B383-8377A541AE69}"/>
    <cellStyle name="Colore 5" xfId="1205" xr:uid="{5FFDC521-9D40-42FE-A622-C09294B01008}"/>
    <cellStyle name="Colore 5 2" xfId="1206" xr:uid="{4DC72BD9-50D4-49EA-8B84-D96478064F27}"/>
    <cellStyle name="Colore 5 3" xfId="1207" xr:uid="{9C66A544-2BCE-46DF-AED5-EF4C1BED312A}"/>
    <cellStyle name="Colore 6" xfId="1208" xr:uid="{3F4AB66A-E6CF-4E75-A4AD-FDF354140391}"/>
    <cellStyle name="Colore 6 2" xfId="1209" xr:uid="{ABB990D3-006A-4B5F-A42F-CF73AF7B4B05}"/>
    <cellStyle name="Colore 6 3" xfId="1210" xr:uid="{541589F7-EA37-4495-893F-35A2DF0D18B7}"/>
    <cellStyle name="Comma [0]" xfId="1211" xr:uid="{053A33A7-4476-482E-846B-233C32E0F2BB}"/>
    <cellStyle name="Comma [0] 2" xfId="1212" xr:uid="{3D3F61F3-309C-4568-8946-929918EF954C}"/>
    <cellStyle name="Comma [0] 2 2" xfId="1213" xr:uid="{65965099-F8F3-4812-B876-EC06662A234B}"/>
    <cellStyle name="Comma [0] 2 2 2" xfId="1214" xr:uid="{9186CAB9-4623-461C-A6B0-F8AB1AF4146C}"/>
    <cellStyle name="Comma [0] 2 2 2 2" xfId="3553" xr:uid="{ACF91710-6A5D-4CA6-A3DD-854A6F0844B6}"/>
    <cellStyle name="Comma [0] 2 2 2 3" xfId="3604" xr:uid="{8E69152F-2987-45D8-A78F-8C86EA5F47EB}"/>
    <cellStyle name="Comma [0] 2 2 3" xfId="3552" xr:uid="{4F0968B6-DBF2-4275-A1D2-6A8A8CF09754}"/>
    <cellStyle name="Comma [0] 2 2 4" xfId="3603" xr:uid="{98B21B71-A0E0-430C-8A33-2E523C8E2006}"/>
    <cellStyle name="Comma [0] 2 3" xfId="1215" xr:uid="{F0995ED3-C27F-4A37-A64D-85C8CB5B30A6}"/>
    <cellStyle name="Comma [0] 2 3 2" xfId="1216" xr:uid="{7101D4E5-5ABA-434F-A4C3-B4DCC26F9170}"/>
    <cellStyle name="Comma [0] 2 3 2 2" xfId="3555" xr:uid="{C9D16E60-5AF7-4085-ADD8-A6105C14599D}"/>
    <cellStyle name="Comma [0] 2 3 2 3" xfId="3606" xr:uid="{153B9C50-3973-46F3-BA02-8E5F60704A96}"/>
    <cellStyle name="Comma [0] 2 3 3" xfId="3554" xr:uid="{E9FB946E-D0F1-4DC1-B6C7-0FF819B5A221}"/>
    <cellStyle name="Comma [0] 2 3 4" xfId="3605" xr:uid="{35D7F976-C62E-4F85-ABF4-44C53BA60930}"/>
    <cellStyle name="Comma [0] 2 4" xfId="1217" xr:uid="{9736AAC0-1435-4E12-83BD-DA40E5208FA5}"/>
    <cellStyle name="Comma [0] 2 4 2" xfId="1218" xr:uid="{41412B7A-11EF-421E-A02D-1FD12000312D}"/>
    <cellStyle name="Comma [0] 2 4 2 2" xfId="3557" xr:uid="{85DCCC71-B714-4E0E-95D4-564902793EFD}"/>
    <cellStyle name="Comma [0] 2 4 2 3" xfId="3608" xr:uid="{6640E282-7A6B-44AB-9542-6932CFEA059E}"/>
    <cellStyle name="Comma [0] 2 4 3" xfId="3556" xr:uid="{105E3A0F-DCF5-465C-BCB6-B6DE327B9F06}"/>
    <cellStyle name="Comma [0] 2 4 4" xfId="3607" xr:uid="{E594F4E0-D39B-41DD-84F3-4E3CF90AD8BA}"/>
    <cellStyle name="Comma [0] 2 5" xfId="1219" xr:uid="{9A8DF1BD-6A85-4DB9-914D-6E3A9443CF41}"/>
    <cellStyle name="Comma [0] 2 5 2" xfId="3558" xr:uid="{F43FAA7B-F56E-49AB-BD15-5B9916B362F8}"/>
    <cellStyle name="Comma [0] 2 5 3" xfId="3609" xr:uid="{668D9BC6-DA63-46E2-B6A1-00B976B86ECE}"/>
    <cellStyle name="Comma [0] 2 6" xfId="3551" xr:uid="{1EE59791-0C58-4001-B384-E64E63A236BE}"/>
    <cellStyle name="Comma [0] 2 7" xfId="3602" xr:uid="{6439CC89-E0A2-43BF-9342-55314297909B}"/>
    <cellStyle name="Comma [0] 3" xfId="1220" xr:uid="{C3CE722C-EF65-4FB8-8ED6-5C191FC0A4C1}"/>
    <cellStyle name="Comma [0] 3 2" xfId="1221" xr:uid="{FA9AABD2-7B87-4F22-BED7-229A4305F52C}"/>
    <cellStyle name="Comma [0] 3 2 2" xfId="3560" xr:uid="{E39296B8-B309-4ECB-9A1F-C6D04535295A}"/>
    <cellStyle name="Comma [0] 3 2 3" xfId="3611" xr:uid="{F6EF8719-8A35-4764-8992-7A9A41F3C41A}"/>
    <cellStyle name="Comma [0] 3 3" xfId="3559" xr:uid="{88B0C278-9948-464F-B5F8-91F1DB33EE4C}"/>
    <cellStyle name="Comma [0] 3 4" xfId="3610" xr:uid="{C11C990C-6174-49FB-B27E-26B7CAB95934}"/>
    <cellStyle name="Comma [0] 4" xfId="1222" xr:uid="{069CF9C0-5FD8-4E76-BE6E-FFE5282BB21F}"/>
    <cellStyle name="Comma [0] 4 2" xfId="1223" xr:uid="{B518EFC9-4FB9-4102-AE41-72513C6DA191}"/>
    <cellStyle name="Comma [0] 4 2 2" xfId="3562" xr:uid="{DCBACB88-B34D-4AEA-B7ED-3BBC413670CD}"/>
    <cellStyle name="Comma [0] 4 2 3" xfId="3613" xr:uid="{DDA9F34C-9465-4E44-944B-F2EEF940240A}"/>
    <cellStyle name="Comma [0] 4 3" xfId="3561" xr:uid="{D6DE9339-D994-4900-BD53-892A1CE49A46}"/>
    <cellStyle name="Comma [0] 4 4" xfId="3612" xr:uid="{C5E9C1F1-3496-4AA7-AA8F-AD003BF9083E}"/>
    <cellStyle name="Comma [0] 5" xfId="1224" xr:uid="{18C0D0C3-E9D7-4640-BC26-90EF2502057F}"/>
    <cellStyle name="Comma [0] 5 2" xfId="1225" xr:uid="{84539840-0B3C-4DE5-A9E1-377E3BABB6EB}"/>
    <cellStyle name="Comma [0] 5 2 2" xfId="3564" xr:uid="{2E9C504A-93F4-43D5-BE8B-357B20192A13}"/>
    <cellStyle name="Comma [0] 5 2 3" xfId="3615" xr:uid="{A2B38BB5-AD2B-4E07-8B11-D2F102B35EA6}"/>
    <cellStyle name="Comma [0] 5 3" xfId="3563" xr:uid="{F65BB251-996C-41B3-B073-B24FABCA38FA}"/>
    <cellStyle name="Comma [0] 5 4" xfId="3614" xr:uid="{073B64F6-7405-4AD4-9DBC-7B70AAC5A714}"/>
    <cellStyle name="Comma [0] 6" xfId="1226" xr:uid="{3333A01C-1A7A-4F4D-B342-057FB71CCE70}"/>
    <cellStyle name="Comma [0] 6 2" xfId="3565" xr:uid="{587AA906-AD4E-41B6-925A-C452F952323C}"/>
    <cellStyle name="Comma [0] 6 3" xfId="3616" xr:uid="{7A1AB85E-0043-442E-9BD4-9A5684225CAB}"/>
    <cellStyle name="Comma [0] 7" xfId="3550" xr:uid="{1DA5E6AD-77CA-4752-8186-83BF6E5972C3}"/>
    <cellStyle name="Comma [0] 8" xfId="3601" xr:uid="{2DBA70F7-1870-49BC-85D3-B264B7D59538}"/>
    <cellStyle name="Comma 2" xfId="1227" xr:uid="{F14396CC-194D-4CE9-B630-32FE66F849CF}"/>
    <cellStyle name="Comma 2 2" xfId="1228" xr:uid="{CF4F61C6-6B75-4F6E-9943-54139370990E}"/>
    <cellStyle name="Comma 2 3" xfId="1229" xr:uid="{18BCE610-12F6-430B-9EE1-05CFB667B872}"/>
    <cellStyle name="Commentaire 2" xfId="72" xr:uid="{268671BA-1228-4874-B7AC-5A7DEC1DF33D}"/>
    <cellStyle name="Commentaire 2 2" xfId="102" xr:uid="{EE0B6C94-BAF9-4BC7-9364-AD6BBFB01F0A}"/>
    <cellStyle name="Commentaire 2 2 2" xfId="150" xr:uid="{4D82C5F3-191F-442E-B692-E0B28E1145B5}"/>
    <cellStyle name="Commentaire 2 2 3" xfId="1231" xr:uid="{C89EE5FC-B373-462F-9AA0-0BF239E15143}"/>
    <cellStyle name="Commentaire 2 3" xfId="129" xr:uid="{06EAC5CA-2861-452B-9B68-2FAECB0DEB19}"/>
    <cellStyle name="Commentaire 2 3 2" xfId="1232" xr:uid="{6C2A9F4E-FA27-4F98-AE0A-950F533082A5}"/>
    <cellStyle name="Commentaire 2 4" xfId="1230" xr:uid="{BFF454B2-07A1-41A2-A274-B10D7C307201}"/>
    <cellStyle name="Currency [0]" xfId="1233" xr:uid="{19ED8951-CC6E-4951-8219-F0FC03F9007A}"/>
    <cellStyle name="Currency [0] 2" xfId="1234" xr:uid="{C9B17024-78E9-4F00-9A58-D43175875724}"/>
    <cellStyle name="Date" xfId="1235" xr:uid="{A2B56EFF-E438-482E-A017-7E1D33E6BCC9}"/>
    <cellStyle name="Date 2" xfId="1236" xr:uid="{DEAF62EA-C8CE-4719-8B05-C840C127CD80}"/>
    <cellStyle name="Date 2 2" xfId="1237" xr:uid="{FD1BCD5D-4605-408B-9FD5-8A6591E7605F}"/>
    <cellStyle name="Date 2 3" xfId="1238" xr:uid="{32DA58A0-9790-49A1-8D88-D94894F017AA}"/>
    <cellStyle name="Date 3" xfId="1239" xr:uid="{63C6BC10-6296-4DEA-A62F-3EB7A448586F}"/>
    <cellStyle name="Date 4" xfId="1240" xr:uid="{A8E575BB-74B6-4648-82E3-93C4EA1F8F81}"/>
    <cellStyle name="debugage | texte note potentiel ?" xfId="1241" xr:uid="{EB428256-B9A1-4ECD-AFE3-6A7D348D0A31}"/>
    <cellStyle name="debugage | texte note potentiel ? 2" xfId="1242" xr:uid="{FA449BC1-58E5-4A5C-A3CE-7E9ADAC821FA}"/>
    <cellStyle name="debugage | texte note potentiel ? 3" xfId="1243" xr:uid="{4DD44EC0-ED29-4F3B-92FF-6123BA252E82}"/>
    <cellStyle name="debugage | titre de niveau potentiel" xfId="1244" xr:uid="{C13C3CDC-CE91-4C4F-B44C-2ACC50EC56B7}"/>
    <cellStyle name="debugage | titre de niveau potentiel 2" xfId="1245" xr:uid="{2F75FF9D-EA2B-41DC-A07C-4DF49273457E}"/>
    <cellStyle name="debugage | titre de niveau potentiel 3" xfId="1246" xr:uid="{6CFF1A0F-E426-4C64-B336-E4EAE9C75E5C}"/>
    <cellStyle name="donn_normal" xfId="1247" xr:uid="{F18699C5-996C-46B6-A82F-D36B6DE83E52}"/>
    <cellStyle name="donnnormal1" xfId="1248" xr:uid="{7DE868DC-6DDA-4EA9-A84A-97254E2CFC96}"/>
    <cellStyle name="donnnormal1 2" xfId="1249" xr:uid="{3FE79F92-6B36-4E0E-9F66-DF2D193CCF0A}"/>
    <cellStyle name="donnnormal1 2 2" xfId="1250" xr:uid="{3DAE797A-6096-4AD5-8E2F-B8DCD77CDA1C}"/>
    <cellStyle name="donnnormal1 2 3" xfId="1251" xr:uid="{4FB713B3-FA6B-470B-A096-39894C3E9087}"/>
    <cellStyle name="donnnormal1 3" xfId="1252" xr:uid="{1843ADC4-B6B7-45F5-AB0F-0AFDEC182580}"/>
    <cellStyle name="donnnormal1 4" xfId="1253" xr:uid="{8D1CB697-037A-414E-BB0D-0271CFFFFD10}"/>
    <cellStyle name="donntotal1" xfId="1254" xr:uid="{45082CE6-4351-487D-AA8F-266A28CCB7E6}"/>
    <cellStyle name="donntotal1 2" xfId="1255" xr:uid="{8D75F3F2-5205-4BD1-B11C-26A337CE01E9}"/>
    <cellStyle name="donntotal1 2 2" xfId="1256" xr:uid="{B2620174-81F9-43EE-A5E1-6AE017B0CD1F}"/>
    <cellStyle name="donntotal1 2 3" xfId="1257" xr:uid="{914F9BF0-6C7B-4FD2-8C05-7EB5F6BC66FF}"/>
    <cellStyle name="donntotal1 3" xfId="1258" xr:uid="{556AE695-EF2A-4251-8E03-17FDC43A1CD0}"/>
    <cellStyle name="donntotal1 4" xfId="1259" xr:uid="{A79183CE-237C-4933-842E-B0ADEF6872E7}"/>
    <cellStyle name="Encabezado 4" xfId="1260" xr:uid="{5669479E-912F-448B-A8D0-39740266CB70}"/>
    <cellStyle name="Encabezado 4 2" xfId="1261" xr:uid="{45D91FB3-4A57-4E03-A361-B9A4E9159247}"/>
    <cellStyle name="Encabezado 4 3" xfId="1262" xr:uid="{75DDE5A3-4D56-4E3F-B52E-21372CCC0E8B}"/>
    <cellStyle name="Énfasis1" xfId="1263" xr:uid="{27D37C53-9B19-431E-AEF5-764505C764AF}"/>
    <cellStyle name="Énfasis1 2" xfId="1264" xr:uid="{1F6203A6-9AF9-411A-BC04-E907C477A894}"/>
    <cellStyle name="Énfasis1 3" xfId="1265" xr:uid="{737F38B9-ACFE-43C7-AB05-CB5AC269F7A9}"/>
    <cellStyle name="Énfasis2" xfId="1266" xr:uid="{9A98CA2D-D325-42C3-B616-935E3DE18341}"/>
    <cellStyle name="Énfasis2 2" xfId="1267" xr:uid="{ADBD0284-EC07-4BFB-B6EF-BB5C3CF83DC9}"/>
    <cellStyle name="Énfasis2 3" xfId="1268" xr:uid="{F72A375E-8586-4436-8DC7-2BD556F5BAF3}"/>
    <cellStyle name="Énfasis3" xfId="1269" xr:uid="{C9C26F74-6095-40B6-80DF-2D22D3F83D22}"/>
    <cellStyle name="Énfasis3 2" xfId="1270" xr:uid="{FFBCB098-32B2-401E-9BBD-6789D161B155}"/>
    <cellStyle name="Énfasis3 3" xfId="1271" xr:uid="{F7B1DF9D-1F44-45EC-872F-06B9943B4054}"/>
    <cellStyle name="Énfasis4" xfId="1272" xr:uid="{6ECD9508-6E77-4302-89E9-D1D51DFAD6CB}"/>
    <cellStyle name="Énfasis4 2" xfId="1273" xr:uid="{7FA7F532-6DA1-476A-8093-9BCAD5AF5FE9}"/>
    <cellStyle name="Énfasis4 3" xfId="1274" xr:uid="{E3C7B5D7-B5F3-44C8-9B94-D554FF3560A7}"/>
    <cellStyle name="Énfasis5" xfId="1275" xr:uid="{44E8995F-01F4-4B02-B012-49E7EF879AF0}"/>
    <cellStyle name="Énfasis5 2" xfId="1276" xr:uid="{592B24C4-E3F8-41FF-822D-6E81C880ECE8}"/>
    <cellStyle name="Énfasis5 3" xfId="1277" xr:uid="{373DE16C-1BE0-4CA4-9C0D-05623E32EFEE}"/>
    <cellStyle name="Énfasis6" xfId="1278" xr:uid="{369B769A-D31E-454C-8BEE-7556EF33EB16}"/>
    <cellStyle name="Énfasis6 2" xfId="1279" xr:uid="{EEFE69A2-E997-4B43-9367-C98B183080E7}"/>
    <cellStyle name="Énfasis6 3" xfId="1280" xr:uid="{93C2AB77-CA81-4D76-9030-D491A4D3EFDD}"/>
    <cellStyle name="ent_col_ser" xfId="1281" xr:uid="{7FBDEC20-F495-43CC-9686-EE679A382019}"/>
    <cellStyle name="En-tête" xfId="3532" xr:uid="{01E47B7C-3E58-4A00-91CC-9FE79C520532}"/>
    <cellStyle name="En-tête 1" xfId="1282" xr:uid="{CCCCD1A4-C457-43E6-A0C3-38CE589A492B}"/>
    <cellStyle name="En-tête 1 2" xfId="1283" xr:uid="{92D598B6-04C4-40D2-A9E3-4C578762E78F}"/>
    <cellStyle name="En-tête 1 2 2" xfId="1284" xr:uid="{255CE127-3BE1-4DB3-B8D7-E68731A334C4}"/>
    <cellStyle name="En-tête 1 2 3" xfId="1285" xr:uid="{E0C6D49A-ADA1-4464-9C43-82EAC79E49DB}"/>
    <cellStyle name="En-tête 1 3" xfId="1286" xr:uid="{67B41445-CB07-4502-92FF-CD68C0E3B80E}"/>
    <cellStyle name="En-tête 1 4" xfId="1287" xr:uid="{484393C9-8E20-4FEF-B74B-40A1C3AB20D2}"/>
    <cellStyle name="En-tête 2" xfId="1288" xr:uid="{6648D5F6-960E-4790-8612-0BF4323C11D4}"/>
    <cellStyle name="En-tête 2 2" xfId="1289" xr:uid="{9CE3AFDB-84DC-4273-B9A9-249F01A168F8}"/>
    <cellStyle name="En-tête 2 2 2" xfId="1290" xr:uid="{611E67D5-2236-4390-AE1E-A4B8075F1254}"/>
    <cellStyle name="En-tête 2 2 3" xfId="1291" xr:uid="{D3879E46-AB3A-4AF2-8128-5723EB1D826C}"/>
    <cellStyle name="En-tête 2 3" xfId="1292" xr:uid="{611BFC51-41FD-43AE-9392-C6516B6221D3}"/>
    <cellStyle name="En-tête 2 4" xfId="1293" xr:uid="{6FB2E9D8-0F09-4577-8F1C-BBE94FFC15DB}"/>
    <cellStyle name="entete_indice" xfId="1294" xr:uid="{2EB9BB23-CCD5-4223-B67B-915B5F9AB5A0}"/>
    <cellStyle name="Entrada" xfId="1295" xr:uid="{25C78DEA-9949-4B8C-A06F-EF94DEB1F63A}"/>
    <cellStyle name="Entrada 2" xfId="1296" xr:uid="{71B503A7-C75B-4DE5-AD9C-73572AE143A5}"/>
    <cellStyle name="Entrada 3" xfId="1297" xr:uid="{BBE75398-1D59-41DA-B2F3-E2AB6368557F}"/>
    <cellStyle name="Entrée" xfId="11" builtinId="20" customBuiltin="1"/>
    <cellStyle name="Entrée 2" xfId="1298" xr:uid="{B0EAD62F-35FC-4B54-887C-1071CAD7877B}"/>
    <cellStyle name="Entrée 2 2" xfId="1299" xr:uid="{0DD7649B-A57E-40B3-A4EC-25F28C2A03C7}"/>
    <cellStyle name="Entrée 2 3" xfId="1300" xr:uid="{FE3C7F0C-E1BD-4FE0-B4C3-5DEC7B67C7A2}"/>
    <cellStyle name="Euro" xfId="1301" xr:uid="{7AD9100D-7540-4884-A49A-6B02B065E06E}"/>
    <cellStyle name="Euro 10" xfId="1302" xr:uid="{CA6431EC-799C-4745-95E3-8FBECE03E8CE}"/>
    <cellStyle name="Euro 10 2" xfId="1303" xr:uid="{36F62C56-1D46-49A0-9FF0-68E58B022606}"/>
    <cellStyle name="Euro 10 3" xfId="1304" xr:uid="{DDB0F97A-E877-4637-AFA6-76C260D974E6}"/>
    <cellStyle name="Euro 10 3 2" xfId="1305" xr:uid="{571572FD-F5BB-424E-B8D5-30D7750619B4}"/>
    <cellStyle name="Euro 10 3 2 2" xfId="1306" xr:uid="{DE3016E0-C5EA-43A1-8591-F6072B1F26EE}"/>
    <cellStyle name="Euro 10 3 3" xfId="1307" xr:uid="{87147EEC-D2FC-4CFF-A657-5357FD48096E}"/>
    <cellStyle name="Euro 10 3 3 2" xfId="1308" xr:uid="{CB42F7E7-D55E-4948-AD6C-158B96735313}"/>
    <cellStyle name="Euro 10 3 4" xfId="1309" xr:uid="{802F6F33-A89A-4038-BD35-FFEDBAF95A29}"/>
    <cellStyle name="Euro 11" xfId="1310" xr:uid="{D9776CAE-FEDF-4257-BD31-8204D953D903}"/>
    <cellStyle name="Euro 12" xfId="1311" xr:uid="{4CB9A4CD-D464-450E-B214-5F39ADDDEE73}"/>
    <cellStyle name="Euro 13" xfId="3533" xr:uid="{D2BB7D42-35B3-46AF-B14A-2BF8A849BF23}"/>
    <cellStyle name="Euro 2" xfId="1312" xr:uid="{0F496535-0F03-4AC0-99DC-0ADF50C2A978}"/>
    <cellStyle name="Euro 2 2" xfId="1313" xr:uid="{38410CB0-5F6A-45C8-9164-EF2AE3D1870A}"/>
    <cellStyle name="Euro 2 2 2" xfId="1314" xr:uid="{B2954200-1354-47A1-A9D9-54AD950C2B90}"/>
    <cellStyle name="Euro 2 2 3" xfId="1315" xr:uid="{F54A61C1-D1BE-4200-9D7F-7023C36A2451}"/>
    <cellStyle name="Euro 2 3" xfId="1316" xr:uid="{9B49F397-B556-4F91-9E87-4D71F256EFCF}"/>
    <cellStyle name="Euro 2 3 2" xfId="1317" xr:uid="{EE571D76-7420-4C61-8DC5-508F74D5F04A}"/>
    <cellStyle name="Euro 2 3 3" xfId="1318" xr:uid="{5F910711-E816-4402-97E0-1FDA6E82A6EE}"/>
    <cellStyle name="Euro 2 4" xfId="1319" xr:uid="{F939512D-BD4C-483C-A815-36402FD638C5}"/>
    <cellStyle name="Euro 2 4 2" xfId="1320" xr:uid="{7481DFD9-B881-4469-9489-37811C6A5832}"/>
    <cellStyle name="Euro 2 4 3" xfId="1321" xr:uid="{D957FC96-DF1F-428D-B6A0-9460043D4C84}"/>
    <cellStyle name="Euro 2 5" xfId="1322" xr:uid="{8976A145-B56B-4A16-9CAD-012D4CCED73E}"/>
    <cellStyle name="Euro 2 6" xfId="1323" xr:uid="{BE7E1EDA-86EB-4E02-80DB-8901526EC905}"/>
    <cellStyle name="Euro 2 7" xfId="3540" xr:uid="{686D1B7C-EC35-4E42-8A42-0CA80F3965DD}"/>
    <cellStyle name="Euro 2_ANNÉE 2015" xfId="1324" xr:uid="{6EECE4CF-1A85-4483-AAE1-0495E2501FCD}"/>
    <cellStyle name="Euro 3" xfId="1325" xr:uid="{49914AD6-ABDF-40B7-B651-406FDF573FE3}"/>
    <cellStyle name="Euro 3 2" xfId="1326" xr:uid="{975E7FB9-68B7-4A6B-9452-7AC9F27AAAB2}"/>
    <cellStyle name="Euro 3 2 2" xfId="1327" xr:uid="{ECE0D19C-BDC0-467B-B064-9DDC6523545A}"/>
    <cellStyle name="Euro 3 2 3" xfId="1328" xr:uid="{8FB612D2-C38B-4297-87D7-A67755541370}"/>
    <cellStyle name="Euro 3 3" xfId="1329" xr:uid="{053269D1-F42C-4481-953B-CA6BB9ADA538}"/>
    <cellStyle name="Euro 3 4" xfId="1330" xr:uid="{D584AC38-A457-45C5-8474-633859E2911A}"/>
    <cellStyle name="Euro 3 5" xfId="3542" xr:uid="{EC4DAE28-A296-4B65-9F7A-33C2C2610874}"/>
    <cellStyle name="Euro 4" xfId="1331" xr:uid="{47A9E426-05A6-43EE-BB3C-E14216D5F7BA}"/>
    <cellStyle name="Euro 4 2" xfId="1332" xr:uid="{3B232E50-28DB-4874-8A1F-CC1CF8244B84}"/>
    <cellStyle name="Euro 4 2 2" xfId="1333" xr:uid="{E55B429A-E107-4AA2-A886-6F51B0D55E89}"/>
    <cellStyle name="Euro 4 2 3" xfId="1334" xr:uid="{5474A559-63E3-4A6C-A610-3CDD24B66C77}"/>
    <cellStyle name="Euro 4 3" xfId="1335" xr:uid="{53CAB1AD-8EF7-4B15-951C-18896DC721F4}"/>
    <cellStyle name="Euro 4 3 2" xfId="1336" xr:uid="{ED574573-B806-449E-A146-87EFB26EB254}"/>
    <cellStyle name="Euro 4 3 3" xfId="1337" xr:uid="{BD81A8CC-04B8-4961-9089-153485741E44}"/>
    <cellStyle name="Euro 4 4" xfId="1338" xr:uid="{48A79AAA-0202-42BA-997D-85A5CDF80FDA}"/>
    <cellStyle name="Euro 4 5" xfId="1339" xr:uid="{995B8579-C1C6-43E7-9077-E1DA388AEFF8}"/>
    <cellStyle name="Euro 4 6" xfId="3538" xr:uid="{4104F666-E1CC-49EE-9C10-61C9395C6EF7}"/>
    <cellStyle name="Euro 4_ANNÉE 2015" xfId="1340" xr:uid="{A1C3910D-A894-409D-8D9A-335ABB8B1C90}"/>
    <cellStyle name="Euro 5" xfId="1341" xr:uid="{E543C5DF-AADD-45FF-B8F6-8C8B6370DD84}"/>
    <cellStyle name="Euro 5 2" xfId="1342" xr:uid="{6092DC31-44B1-4DDB-AAA4-54720AF926E2}"/>
    <cellStyle name="Euro 5 3" xfId="1343" xr:uid="{603C6481-3336-47EA-96D7-ACB8B1FFDC16}"/>
    <cellStyle name="Euro 6" xfId="1344" xr:uid="{8CCEAB06-15C9-4B99-8CAA-E63392E01BEE}"/>
    <cellStyle name="Euro 6 2" xfId="1345" xr:uid="{F70C317A-4D25-4271-B36B-A20EF0F9AE94}"/>
    <cellStyle name="Euro 6 3" xfId="1346" xr:uid="{DD203909-6A77-4E45-B32E-2B0816CBA27A}"/>
    <cellStyle name="Euro 7" xfId="1347" xr:uid="{E1689124-F453-4A8A-B7A5-DC0D3C4F9F97}"/>
    <cellStyle name="Euro 7 2" xfId="1348" xr:uid="{686DCB71-2413-469F-9FCA-FC4047FEBB50}"/>
    <cellStyle name="Euro 7 3" xfId="1349" xr:uid="{1F9DF261-24D0-4046-8A51-D09B8B1387EB}"/>
    <cellStyle name="Euro 8" xfId="1350" xr:uid="{1CB6A141-8A92-41FE-8EA2-84B3F9995D5B}"/>
    <cellStyle name="Euro 8 2" xfId="1351" xr:uid="{B3B89D32-FB86-43AB-AE81-4D2FF5075523}"/>
    <cellStyle name="Euro 8 3" xfId="1352" xr:uid="{97278B6E-291E-44DD-81A1-2ABD86E43FE1}"/>
    <cellStyle name="Euro 8 3 2" xfId="1353" xr:uid="{EB5FF10D-5B2C-4F85-AA29-EDAD39B45837}"/>
    <cellStyle name="Euro 8 3 2 2" xfId="1354" xr:uid="{A14A9EF8-73D5-4B73-B341-E8CE429E2AA5}"/>
    <cellStyle name="Euro 8 3 3" xfId="1355" xr:uid="{7EED21CD-16E6-4381-95CE-D459C1540F3B}"/>
    <cellStyle name="Euro 8 3 3 2" xfId="1356" xr:uid="{F8CCFD9B-966C-47AE-AA50-AE2A0CDB6E84}"/>
    <cellStyle name="Euro 8 3 4" xfId="1357" xr:uid="{B5FF48F5-3EB4-497D-948A-0BDC18E87320}"/>
    <cellStyle name="Euro 9" xfId="1358" xr:uid="{C5A9E60F-34F9-4DDB-AAA0-5A8B2DE1CB5D}"/>
    <cellStyle name="Euro 9 2" xfId="1359" xr:uid="{141EB297-A952-43C7-BF44-F8C296D3CED9}"/>
    <cellStyle name="Euro 9 3" xfId="1360" xr:uid="{A9396EDE-E35B-49F1-9C20-8A67DF2BB3A0}"/>
    <cellStyle name="Euro 9 3 2" xfId="1361" xr:uid="{F9683A65-D321-40F5-BC51-CAF941300AD1}"/>
    <cellStyle name="Euro 9 3 2 2" xfId="1362" xr:uid="{F3288FCA-629A-4DD5-95FF-161BF969F368}"/>
    <cellStyle name="Euro 9 3 3" xfId="1363" xr:uid="{F59BCE2F-4E5A-4289-99D1-A4DA5FFFB59C}"/>
    <cellStyle name="Euro 9 3 3 2" xfId="1364" xr:uid="{1C75830A-9A3E-4FC6-B36C-47AE966A24CD}"/>
    <cellStyle name="Euro 9 3 4" xfId="1365" xr:uid="{31D44A62-D35E-485E-8E3D-1135F1C9F247}"/>
    <cellStyle name="Euro_ANNÉE 2015" xfId="1366" xr:uid="{14C582BE-58CF-42B5-8556-3DB3F6C11966}"/>
    <cellStyle name="Excel Built-in Explanatory Text" xfId="166" xr:uid="{6C9737FA-0487-47DB-B236-016FB8D31087}"/>
    <cellStyle name="Excel Built-in Explanatory Text 2" xfId="1368" xr:uid="{71D77F6F-F783-4283-AC5F-D2CB29F9F760}"/>
    <cellStyle name="Excel Built-in Explanatory Text 3" xfId="1369" xr:uid="{44E50259-24CE-4866-8FD1-ACE47AFC1D8C}"/>
    <cellStyle name="Excel Built-in Explanatory Text 4" xfId="1370" xr:uid="{1FA218C8-2DB2-44A8-92F9-7FB3ED337CC2}"/>
    <cellStyle name="Excel Built-in Explanatory Text 5" xfId="1367" xr:uid="{EB73F3AE-4659-48EA-8E94-E9F918AEFFB1}"/>
    <cellStyle name="Excel Built-in Percent" xfId="1371" xr:uid="{38396B7A-3DCF-4867-88C5-FF292B2F4B1E}"/>
    <cellStyle name="Excel.Chart" xfId="1372" xr:uid="{E723294A-E197-4CAF-BF7B-049FD58FC4A2}"/>
    <cellStyle name="Excel.Chart 2" xfId="1373" xr:uid="{208F4705-90FD-4D7B-BA72-AA602C4B07A1}"/>
    <cellStyle name="Excel.Chart 3" xfId="1374" xr:uid="{0F4B2C30-BC82-467B-928D-F0244C31855A}"/>
    <cellStyle name="Excel_BuiltIn_Insatisfaisant 1" xfId="1375" xr:uid="{F762ED26-289F-4E9C-ADB9-A65150A6CD1A}"/>
    <cellStyle name="Explanatory Text" xfId="1376" xr:uid="{58E6FFE6-F1CA-45A3-B10C-CA76B7CCD963}"/>
    <cellStyle name="Explanatory Text 2" xfId="1377" xr:uid="{D2EFD74C-A26A-428A-B64D-87305FB205A4}"/>
    <cellStyle name="Explanatory Text 3" xfId="1378" xr:uid="{7EFB4D82-8421-4170-9243-A7C154AFF7EB}"/>
    <cellStyle name="F5" xfId="1379" xr:uid="{0813BCB5-2B27-45DD-A7DF-771BC143945A}"/>
    <cellStyle name="F5 2" xfId="1380" xr:uid="{F2B3BC70-D35F-4302-BC93-C6997356FAC7}"/>
    <cellStyle name="F5 3" xfId="1381" xr:uid="{659134CC-D164-46F7-B6A6-6AA90AB248CC}"/>
    <cellStyle name="Financier" xfId="1382" xr:uid="{A5BFFFBA-8241-4157-9180-098397583BA1}"/>
    <cellStyle name="Financier 2" xfId="1383" xr:uid="{9CD0A7FF-ADE7-401A-AA4A-081C9D7A0576}"/>
    <cellStyle name="Financier 2 2" xfId="1384" xr:uid="{72F51388-32F8-4617-8450-88DEAFE8BB61}"/>
    <cellStyle name="Financier 2 3" xfId="1385" xr:uid="{DAAE1449-A00A-45B7-96E0-E826DDACE970}"/>
    <cellStyle name="Financier 3" xfId="1386" xr:uid="{935A1864-D4CB-44AE-BA33-E78D3D779050}"/>
    <cellStyle name="Financier 4" xfId="1387" xr:uid="{E8E8B150-C473-4BBC-9370-0C35A0430E04}"/>
    <cellStyle name="Financier0" xfId="1388" xr:uid="{1CF264C2-9748-48CE-BCAC-4339D52040D9}"/>
    <cellStyle name="Financier0 2" xfId="1389" xr:uid="{520F26B1-8653-403F-98E3-360C4A405AA3}"/>
    <cellStyle name="Financier0 2 2" xfId="1390" xr:uid="{7D6A99D3-B017-4A1C-B91D-7F54039744FF}"/>
    <cellStyle name="Financier0 2 3" xfId="1391" xr:uid="{747BE61A-2F15-4D90-BEDB-1472404C1B82}"/>
    <cellStyle name="Financier0 3" xfId="1392" xr:uid="{8EE7DC10-B532-4F25-8239-067EC0888ADA}"/>
    <cellStyle name="Financier0 4" xfId="1393" xr:uid="{20B1530F-646D-4E47-B083-183A12A241C7}"/>
    <cellStyle name="Good" xfId="1394" xr:uid="{61C3798C-2872-48EE-8A3F-D5CF24F5DA51}"/>
    <cellStyle name="Good 2" xfId="1395" xr:uid="{2569959D-C6FA-4427-80FD-5C4AD13ECD74}"/>
    <cellStyle name="Good 3" xfId="1396" xr:uid="{DF71C6A0-CAB1-431E-81B1-C0B0534C028C}"/>
    <cellStyle name="Heading" xfId="1397" xr:uid="{F95F6105-F88D-44D2-8160-56C623669E7B}"/>
    <cellStyle name="Heading (user)" xfId="1398" xr:uid="{0138E86F-74E9-4B59-BF7D-7448E6E83F88}"/>
    <cellStyle name="Heading (user) 2" xfId="1399" xr:uid="{BDA01B2F-BB39-4BCA-BB48-FACFBBB3BEBC}"/>
    <cellStyle name="Heading (user) 3" xfId="1400" xr:uid="{51107027-FA33-474D-B99A-BBA50433CD69}"/>
    <cellStyle name="Heading 1" xfId="1401" xr:uid="{4C116D40-64BD-4F75-9DFD-79B11EFB78FE}"/>
    <cellStyle name="Heading 1 2" xfId="1402" xr:uid="{A2C621F9-09A2-4B44-8CD4-F05140DE7A19}"/>
    <cellStyle name="Heading 1 3" xfId="1403" xr:uid="{24E0722E-9F11-4E0F-BA86-B2D515657DDE}"/>
    <cellStyle name="Heading 2" xfId="1404" xr:uid="{5934D461-2556-46FB-A9D2-1A86DE863C32}"/>
    <cellStyle name="Heading 2 2" xfId="1405" xr:uid="{75318C8D-32FC-49C7-88CE-8EFA748E5B2B}"/>
    <cellStyle name="Heading 2 3" xfId="1406" xr:uid="{12A06659-BB0E-4B17-B055-514870080388}"/>
    <cellStyle name="Heading 3" xfId="1407" xr:uid="{FC914A19-5995-465B-87DB-E303CD9C3D5D}"/>
    <cellStyle name="Heading 3 2" xfId="1408" xr:uid="{CAB4FAA4-455B-405F-9F74-DF23D81071FF}"/>
    <cellStyle name="Heading 3 3" xfId="1409" xr:uid="{F6211D07-400C-4671-89F6-FA8AD428741F}"/>
    <cellStyle name="Heading 4" xfId="1410" xr:uid="{103C48B6-7416-4A52-85BE-339AC9824177}"/>
    <cellStyle name="Heading 4 2" xfId="1411" xr:uid="{3F8BBB87-1AA6-4629-A61C-3FC5E7241B76}"/>
    <cellStyle name="Heading 4 3" xfId="1412" xr:uid="{26FA0930-148A-480F-A8D1-7B96C49787BB}"/>
    <cellStyle name="Heading 5" xfId="1413" xr:uid="{59683618-621F-4434-8018-D32318B90BBA}"/>
    <cellStyle name="Heading 6" xfId="1414" xr:uid="{E203FBD8-8D80-458F-9B7C-A5957DB71DEF}"/>
    <cellStyle name="Heading 7" xfId="1415" xr:uid="{FB06B697-4ADE-49D2-AF98-32B5E26C9480}"/>
    <cellStyle name="Heading 8" xfId="1416" xr:uid="{BC2868D2-B0EF-457C-B26F-450A14A21B83}"/>
    <cellStyle name="Heading1" xfId="1417" xr:uid="{2BF7EA5A-C254-49C2-AEB9-EADDAB1EEDB6}"/>
    <cellStyle name="Heading1 (user)" xfId="1418" xr:uid="{A0FAF0A4-D89B-4ACA-B0FC-5D72B3B94B0E}"/>
    <cellStyle name="Heading1 (user) 2" xfId="1419" xr:uid="{80BB378E-F4A7-4B55-B744-52B3828846DA}"/>
    <cellStyle name="Heading1 (user) 3" xfId="1420" xr:uid="{31842377-27B2-4C61-9DF7-F856EE729F6E}"/>
    <cellStyle name="Heading1 2" xfId="1421" xr:uid="{8E2A3129-ACF8-4568-9FFA-A6734F667496}"/>
    <cellStyle name="Heading1 3" xfId="1422" xr:uid="{1054DE4D-CD58-4C5A-9C48-21C07CA65766}"/>
    <cellStyle name="Heading1 4" xfId="1423" xr:uid="{DDA313BF-5EB3-4977-B057-7F2701900488}"/>
    <cellStyle name="Heading1 5" xfId="1424" xr:uid="{74EF3256-D37A-4DFC-A7E7-7D10F781FFC9}"/>
    <cellStyle name="Hyperlink" xfId="4" xr:uid="{CD3BE6CA-8DF2-4D5B-B3E7-E725BB1B2A5D}"/>
    <cellStyle name="Hyperlink 2" xfId="1425" xr:uid="{39EC500B-CF8F-4316-89F4-7F93E56021F9}"/>
    <cellStyle name="Incorrecto" xfId="1426" xr:uid="{CE87C41A-94BF-49AB-A50A-8000FB89C71D}"/>
    <cellStyle name="Incorrecto 2" xfId="1427" xr:uid="{14E82325-7866-409A-857D-A62901C3507C}"/>
    <cellStyle name="Incorrecto 3" xfId="1428" xr:uid="{CB4FB611-7691-480E-A971-C2CE13EE1C8A}"/>
    <cellStyle name="Input" xfId="1429" xr:uid="{772731CB-5211-4138-9E7B-9F2B8750D2B4}"/>
    <cellStyle name="Input 2" xfId="1430" xr:uid="{0B2BE52C-A2EE-47A8-BA82-D01D2DD2C8AE}"/>
    <cellStyle name="Input 3" xfId="1431" xr:uid="{ADCBD5D8-B47A-47F7-8E4B-75B7AB49E04B}"/>
    <cellStyle name="Insatisfaisant" xfId="10" builtinId="27" customBuiltin="1"/>
    <cellStyle name="Insatisfaisant 2" xfId="1432" xr:uid="{524B6580-10CF-4A26-8531-1CA01C8FB500}"/>
    <cellStyle name="Insatisfaisant 2 2" xfId="1433" xr:uid="{5B7B851A-AAD2-4FEE-B034-43D87E1A5223}"/>
    <cellStyle name="Insatisfaisant 2 3" xfId="1434" xr:uid="{CD9C8C6A-EEDC-4124-B95F-4F3066EA4B31}"/>
    <cellStyle name="Lien hypertexte" xfId="2" builtinId="8"/>
    <cellStyle name="Lien hypertexte 2" xfId="155" xr:uid="{9ED5B812-2862-48FC-A387-CC94CBB08299}"/>
    <cellStyle name="Lien hypertexte 2 2" xfId="1436" xr:uid="{81C99950-A796-439A-A0DD-B033FA9379BF}"/>
    <cellStyle name="Lien hypertexte 2 2 2" xfId="1437" xr:uid="{92F25F14-016B-49C5-874A-8E20B4A3CA76}"/>
    <cellStyle name="Lien hypertexte 2 2 3" xfId="1438" xr:uid="{83418507-48BD-49DE-8930-5A33C9E1756D}"/>
    <cellStyle name="Lien hypertexte 2 3" xfId="1439" xr:uid="{035DF56D-0948-4E78-B869-005BB50C4DFD}"/>
    <cellStyle name="Lien hypertexte 2 3 2" xfId="1440" xr:uid="{4FA1A59E-64BF-451C-9D5A-14B22BD3959F}"/>
    <cellStyle name="Lien hypertexte 2 3 3" xfId="1441" xr:uid="{401B3685-615D-4596-B957-243C44BE00D8}"/>
    <cellStyle name="Lien hypertexte 2 4" xfId="1442" xr:uid="{B644E032-3E77-4A0D-8739-157AA3655E0C}"/>
    <cellStyle name="Lien hypertexte 2 5" xfId="1443" xr:uid="{0633D6A5-CDF7-4591-AA9C-9BC705282261}"/>
    <cellStyle name="Lien hypertexte 2 6" xfId="1435" xr:uid="{51DA77F3-82F8-48AE-9838-0A1BD6932B6E}"/>
    <cellStyle name="Lien hypertexte 3" xfId="1444" xr:uid="{88B76F8B-1F66-4158-BFE5-3BF1071800A6}"/>
    <cellStyle name="Lien hypertexte 3 2" xfId="1445" xr:uid="{6736505C-220D-45D3-8569-BD5AE6FB1E2C}"/>
    <cellStyle name="Lien hypertexte 3 3" xfId="1446" xr:uid="{9D70CAD5-7E4E-4B36-AA34-9402FC3492E0}"/>
    <cellStyle name="Lien hypertexte 4" xfId="1447" xr:uid="{09E578FB-DEEF-4375-8678-A05397A28E2E}"/>
    <cellStyle name="Ligne détail" xfId="1448" xr:uid="{320EFC7A-88C1-40C2-B581-334DD52B5E01}"/>
    <cellStyle name="Ligne détail 2" xfId="1449" xr:uid="{2247B926-D688-48EC-9416-6FA1A6619B4D}"/>
    <cellStyle name="Ligne détail 2 2" xfId="1450" xr:uid="{16ADC8D9-6A20-4CB1-BEA1-83531A146F80}"/>
    <cellStyle name="Ligne détail 2 3" xfId="1451" xr:uid="{3A53F4D3-FC66-40D3-A997-A24551FCEAE6}"/>
    <cellStyle name="Ligne détail 3" xfId="1452" xr:uid="{D463A9D0-4844-4D23-94A8-35935A854E74}"/>
    <cellStyle name="Ligne détail 3 2" xfId="1453" xr:uid="{1C1C504D-5D18-4ECE-A53A-4E7C4DC8B641}"/>
    <cellStyle name="Ligne détail 3 3" xfId="1454" xr:uid="{D9995EC6-C652-46DA-AC12-C5BB218E3502}"/>
    <cellStyle name="Ligne détail 4" xfId="1455" xr:uid="{3F92B443-EC21-4392-9F28-7BE877DDDA68}"/>
    <cellStyle name="Ligne détail 4 2" xfId="1456" xr:uid="{8328026D-A57C-48C9-B194-2E5A9F6CB875}"/>
    <cellStyle name="Ligne détail 4 3" xfId="1457" xr:uid="{91144635-D835-4622-9B1A-9AD945A98981}"/>
    <cellStyle name="Ligne détail 5" xfId="1458" xr:uid="{D3AC2797-1934-40E3-B6FB-428BA99AB661}"/>
    <cellStyle name="Ligne détail 6" xfId="1459" xr:uid="{EBCFBF48-50B3-4AC6-9534-35ADFA5C1696}"/>
    <cellStyle name="ligne_titre_0" xfId="1460" xr:uid="{8641A8B1-F671-4198-B06D-E7E9D72C9B02}"/>
    <cellStyle name="Linked Cell" xfId="1461" xr:uid="{B09FCE72-CE37-4E9A-AE58-312A0FF5F109}"/>
    <cellStyle name="Linked Cell 2" xfId="1462" xr:uid="{F6075ACD-03EA-4391-A53C-3BED81B9CC64}"/>
    <cellStyle name="Linked Cell 3" xfId="1463" xr:uid="{D1F75D2E-141B-4941-B31C-22CC7473C644}"/>
    <cellStyle name="MEV1" xfId="1464" xr:uid="{4145E364-7FBA-42D4-9BBC-5BA430C6BB5B}"/>
    <cellStyle name="MEV1 2" xfId="1465" xr:uid="{1DB6BF4C-609A-4C97-B464-1FD171D0F107}"/>
    <cellStyle name="MEV1 2 2" xfId="1466" xr:uid="{505BDCDB-DF59-416E-BD88-BB9186B5072B}"/>
    <cellStyle name="MEV1 2 3" xfId="1467" xr:uid="{E12C4BE2-9981-43CF-B78C-2A873AE96B62}"/>
    <cellStyle name="MEV1 3" xfId="1468" xr:uid="{A34C4900-E2E8-4860-8EA5-D47DBBA7E8FE}"/>
    <cellStyle name="MEV1 3 2" xfId="1469" xr:uid="{3E2F40E2-3F21-475C-8627-2CEAB2116C01}"/>
    <cellStyle name="MEV1 3 3" xfId="1470" xr:uid="{012E43D5-5604-41AC-BD77-2E71D88D1464}"/>
    <cellStyle name="MEV1 4" xfId="1471" xr:uid="{95097C54-69B8-4263-B89F-AEFC04C3279E}"/>
    <cellStyle name="MEV1 5" xfId="1472" xr:uid="{5DC1FE03-D6F2-406D-81AB-36E1C9BB50D1}"/>
    <cellStyle name="MEV2" xfId="1473" xr:uid="{5882575A-2C9B-40A6-8901-59B813101552}"/>
    <cellStyle name="MEV2 2" xfId="1474" xr:uid="{00A143A8-80D8-4F5B-83D3-D6191E2235E1}"/>
    <cellStyle name="MEV2 2 2" xfId="1475" xr:uid="{1E95C0B3-683C-4891-B323-5A1F8A36669C}"/>
    <cellStyle name="MEV2 2 3" xfId="1476" xr:uid="{660E5745-986A-4E04-9F91-7B7EC886EAF8}"/>
    <cellStyle name="MEV2 3" xfId="1477" xr:uid="{E3787BBF-94F4-4981-8BEF-A95FAD5D13F7}"/>
    <cellStyle name="MEV2 3 2" xfId="1478" xr:uid="{462FAE0A-5A05-4BB0-9799-047B2687CC02}"/>
    <cellStyle name="MEV2 3 3" xfId="1479" xr:uid="{4FBBD449-BAF0-47D7-B12F-023697A8F795}"/>
    <cellStyle name="MEV2 4" xfId="1480" xr:uid="{DE886827-5B0E-41F3-8663-7973B9DC3984}"/>
    <cellStyle name="MEV2 5" xfId="1481" xr:uid="{752C0938-6D3F-4BEE-8E79-A87AC844EF02}"/>
    <cellStyle name="MEV3" xfId="1482" xr:uid="{A516941B-74AE-481A-861E-7DE69415B9BC}"/>
    <cellStyle name="MEV3 2" xfId="1483" xr:uid="{8612F098-4B05-48CD-AF97-315DD534A446}"/>
    <cellStyle name="MEV3 2 2" xfId="1484" xr:uid="{6CF9A788-937B-4259-9F68-A18857F0F45A}"/>
    <cellStyle name="MEV3 2 3" xfId="1485" xr:uid="{85AB5F1F-BCCD-4E42-A47B-EE926DFFA70C}"/>
    <cellStyle name="MEV3 3" xfId="1486" xr:uid="{9F2EC889-7F31-4045-8FEC-F92BDA497BF4}"/>
    <cellStyle name="MEV3 3 2" xfId="1487" xr:uid="{F17EE4A2-F412-422A-9003-477DBCA4B4CD}"/>
    <cellStyle name="MEV3 3 3" xfId="1488" xr:uid="{9C24803E-0FAB-408D-9CF0-93309A64335F}"/>
    <cellStyle name="MEV3 4" xfId="1489" xr:uid="{93950CF1-B8D3-48F7-AFFE-EAC633595E10}"/>
    <cellStyle name="MEV3 5" xfId="1490" xr:uid="{7FFCBF68-DFAF-4057-8A89-6F13EB92FCD1}"/>
    <cellStyle name="MEV4" xfId="1491" xr:uid="{E6B91602-93B5-4ED0-8A16-E21B8D4E7CCB}"/>
    <cellStyle name="MEV4 2" xfId="1492" xr:uid="{EE7E9A42-3341-47F6-A3B2-AE61B0E1AEB7}"/>
    <cellStyle name="MEV4 3" xfId="1493" xr:uid="{81AB2569-8069-4646-8064-E279CCBCEA4D}"/>
    <cellStyle name="MEV5" xfId="1494" xr:uid="{65954E68-4C6A-4A8D-AE5E-F65A2F4A9F62}"/>
    <cellStyle name="MEV5 2" xfId="1495" xr:uid="{3857C04A-5197-4551-BF1B-0452AA00D0BD}"/>
    <cellStyle name="MEV5 3" xfId="1496" xr:uid="{2E5FF552-C05A-423A-B3AA-F29A86164E44}"/>
    <cellStyle name="Migliaia" xfId="160" xr:uid="{48EA2C6B-6A35-432C-9333-6FFD9CCEA84C}"/>
    <cellStyle name="Milliers" xfId="3" builtinId="3"/>
    <cellStyle name="Milliers 10" xfId="1498" xr:uid="{A290D8F9-08D9-4587-B691-A10074F40D17}"/>
    <cellStyle name="Milliers 10 2" xfId="1499" xr:uid="{89D70EB7-C210-4DB4-9332-4FFD7C51779E}"/>
    <cellStyle name="Milliers 10 3" xfId="1500" xr:uid="{6092D540-85AC-422C-A96C-CDA66A5EBB0D}"/>
    <cellStyle name="Milliers 10 4 2" xfId="3548" xr:uid="{55B0B26E-7A37-4318-9A20-E4F7116D7215}"/>
    <cellStyle name="Milliers 11" xfId="1501" xr:uid="{924307ED-E92B-4C33-AEEA-E83B4471073B}"/>
    <cellStyle name="Milliers 11 2" xfId="1502" xr:uid="{C0614729-5879-43B2-90EB-B6C1C55507BF}"/>
    <cellStyle name="Milliers 11 2 2" xfId="1503" xr:uid="{CD3C322B-6D26-4E05-803C-FC45F25C63B0}"/>
    <cellStyle name="Milliers 11 3" xfId="1504" xr:uid="{BCD996D2-EC64-4F88-8AFA-DD496B80E18E}"/>
    <cellStyle name="Milliers 11 3 2" xfId="1505" xr:uid="{8220F1B0-BB72-42DE-9F36-E6657052546F}"/>
    <cellStyle name="Milliers 11 4" xfId="1506" xr:uid="{04734D24-141F-4454-AFAD-3D06B4B786A7}"/>
    <cellStyle name="Milliers 12" xfId="1507" xr:uid="{B0FCB952-2AFC-4390-A4E3-79E651205F6C}"/>
    <cellStyle name="Milliers 12 2" xfId="1508" xr:uid="{1A57C3A7-FA01-4EA0-9BA9-232DBAE4E7C3}"/>
    <cellStyle name="Milliers 12 2 2" xfId="3568" xr:uid="{01836254-0401-481D-976B-D13E17CF7F27}"/>
    <cellStyle name="Milliers 12 2 3" xfId="3619" xr:uid="{F2A7A417-0303-4392-A730-73FD33D57A1B}"/>
    <cellStyle name="Milliers 12 3" xfId="3567" xr:uid="{B23A12A2-9666-4586-A234-D36877FB8C85}"/>
    <cellStyle name="Milliers 12 4" xfId="3618" xr:uid="{DFE9BB5C-4D18-421C-A63F-D900434D8554}"/>
    <cellStyle name="Milliers 13" xfId="1509" xr:uid="{88EAF3F4-3013-454E-AC67-5BF88BE938FA}"/>
    <cellStyle name="Milliers 13 2" xfId="1510" xr:uid="{718DC066-A87E-4A8C-B7C6-9B03EAFB412B}"/>
    <cellStyle name="Milliers 13 2 2" xfId="3570" xr:uid="{AC6D2788-EFD0-4635-80DB-7C7265DDDF5E}"/>
    <cellStyle name="Milliers 13 2 3" xfId="3621" xr:uid="{7D11B72A-C45A-4A03-9BB6-0306AE1D5EEE}"/>
    <cellStyle name="Milliers 13 3" xfId="3569" xr:uid="{801E4CAC-68CE-43B8-B9EC-179653BC8158}"/>
    <cellStyle name="Milliers 13 4" xfId="3620" xr:uid="{BB18428E-7F6A-40FB-BA3D-61710770FABF}"/>
    <cellStyle name="Milliers 14" xfId="1511" xr:uid="{A45F931C-C253-4E0A-8103-62E69EE52C46}"/>
    <cellStyle name="Milliers 14 2" xfId="1512" xr:uid="{65423FAD-CAA5-49FE-82FC-5F48745479F5}"/>
    <cellStyle name="Milliers 14 2 2" xfId="3572" xr:uid="{55041851-11D1-4A7D-963E-469E13166060}"/>
    <cellStyle name="Milliers 14 2 3" xfId="3623" xr:uid="{9B557D98-4420-4578-B69C-32B59B98468C}"/>
    <cellStyle name="Milliers 14 3" xfId="3571" xr:uid="{C8BE9298-00FD-4926-AC5E-B414BC596881}"/>
    <cellStyle name="Milliers 14 4" xfId="3622" xr:uid="{1FE66D55-33FF-43CB-A7CD-A836A2790BCD}"/>
    <cellStyle name="Milliers 15" xfId="1513" xr:uid="{60C5AB66-ACEC-4DFC-881F-D287326B3290}"/>
    <cellStyle name="Milliers 16" xfId="1514" xr:uid="{C980124F-2FCC-4CAA-8641-833D4AB350AD}"/>
    <cellStyle name="Milliers 16 2" xfId="3573" xr:uid="{36D54FBA-9AE0-4320-ABF6-63D3DC18344D}"/>
    <cellStyle name="Milliers 16 3" xfId="3624" xr:uid="{E2E9312C-9E9F-45FA-9A79-479616669A55}"/>
    <cellStyle name="Milliers 17" xfId="1497" xr:uid="{DF644352-154C-4919-A41F-2B364288F08E}"/>
    <cellStyle name="Milliers 17 2" xfId="3566" xr:uid="{81A42EBD-7E5C-4800-B69F-C4D230CC7586}"/>
    <cellStyle name="Milliers 18" xfId="3527" xr:uid="{BA58366F-32E2-43AF-8D85-9784343BBD3A}"/>
    <cellStyle name="Milliers 19" xfId="3546" xr:uid="{6FC918AF-EE79-493C-A0D9-CF8F2C718735}"/>
    <cellStyle name="Milliers 19 2" xfId="3600" xr:uid="{5EF00697-5260-4362-9FAB-1F79F6B5799C}"/>
    <cellStyle name="Milliers 2" xfId="56" xr:uid="{F1BBDEF3-D7CF-428D-9B2A-F5667D533B15}"/>
    <cellStyle name="Milliers 2 10" xfId="1515" xr:uid="{1E6E87A6-7B65-4F97-B785-787DFB091B07}"/>
    <cellStyle name="Milliers 2 10 2" xfId="3574" xr:uid="{98CD2E6E-0B4D-4313-8B6F-E971444B41FB}"/>
    <cellStyle name="Milliers 2 11" xfId="3531" xr:uid="{E01DC057-15C9-4033-9A8B-4DD0ABA70DF6}"/>
    <cellStyle name="Milliers 2 12" xfId="3625" xr:uid="{B2C5D5BC-E2A4-42AC-BA69-E291FF0BC509}"/>
    <cellStyle name="Milliers 2 2" xfId="161" xr:uid="{622A05F1-1C2F-42D1-88B0-43F1CA729D63}"/>
    <cellStyle name="Milliers 2 2 2" xfId="1517" xr:uid="{C3303934-FF58-4CC7-9A7D-882A6A5C23E0}"/>
    <cellStyle name="Milliers 2 2 3" xfId="1518" xr:uid="{C6492850-2B2D-43BE-B351-1DDE41AE7697}"/>
    <cellStyle name="Milliers 2 2 4" xfId="1519" xr:uid="{A929769D-078A-4E6C-B4C6-E24BACCD0693}"/>
    <cellStyle name="Milliers 2 2 4 2" xfId="1520" xr:uid="{677A24D7-F462-444E-BD06-65D20D7B619E}"/>
    <cellStyle name="Milliers 2 2 4 2 2" xfId="3577" xr:uid="{356D9E50-C6E2-4F36-A0E8-1ED354BFB39B}"/>
    <cellStyle name="Milliers 2 2 4 2 3" xfId="3628" xr:uid="{3F621CD6-3601-4174-99DA-91F68D7B6D67}"/>
    <cellStyle name="Milliers 2 2 4 3" xfId="3576" xr:uid="{6819EFBE-E269-464B-B2D3-A11373E7B903}"/>
    <cellStyle name="Milliers 2 2 4 4" xfId="3627" xr:uid="{1E1DE44E-E3D3-4BFD-876E-EA22F5A8779F}"/>
    <cellStyle name="Milliers 2 2 5" xfId="1521" xr:uid="{4BC86E3D-70B3-41F4-8A4D-64DDCC9F0C33}"/>
    <cellStyle name="Milliers 2 2 5 2" xfId="1522" xr:uid="{C976DC1A-BC94-4026-9064-45BC8FC61C1E}"/>
    <cellStyle name="Milliers 2 2 5 2 2" xfId="3579" xr:uid="{693138D9-A31E-4864-8B63-D3CFF746FAE3}"/>
    <cellStyle name="Milliers 2 2 5 2 3" xfId="3630" xr:uid="{7E16007A-933D-469E-A8C8-B19D29E21C2E}"/>
    <cellStyle name="Milliers 2 2 5 3" xfId="3578" xr:uid="{1D54E6D2-02E4-4FD6-9629-AD9B61E1E156}"/>
    <cellStyle name="Milliers 2 2 5 4" xfId="3629" xr:uid="{298AC819-E0F5-42B7-AAFE-422E16A190F5}"/>
    <cellStyle name="Milliers 2 2 6" xfId="1523" xr:uid="{0475F5AF-DED9-4B99-8F7E-A3F03C2DBE2F}"/>
    <cellStyle name="Milliers 2 2 6 2" xfId="1524" xr:uid="{0E87F496-EEEF-4906-AC13-3AC18FDFC80E}"/>
    <cellStyle name="Milliers 2 2 6 2 2" xfId="3581" xr:uid="{48833FCC-49B5-4C38-94C8-801870936189}"/>
    <cellStyle name="Milliers 2 2 6 2 3" xfId="3632" xr:uid="{1E87FD0F-0964-446A-8D07-A34C9F50F808}"/>
    <cellStyle name="Milliers 2 2 6 3" xfId="3580" xr:uid="{F2E5A996-E7F7-45FB-84C7-1D586C17B66C}"/>
    <cellStyle name="Milliers 2 2 6 4" xfId="3631" xr:uid="{7ED8ED5B-28BF-4642-BE8A-886024C188BF}"/>
    <cellStyle name="Milliers 2 2 7" xfId="1525" xr:uid="{4FC138BE-0D7D-4B65-8D56-BC1D1C2FAD1B}"/>
    <cellStyle name="Milliers 2 2 7 2" xfId="3582" xr:uid="{A674F745-FCA4-43D6-9A82-8E29012F7377}"/>
    <cellStyle name="Milliers 2 2 7 3" xfId="3633" xr:uid="{54F52D1E-9C60-40D7-AB9D-F1E19B54BFBC}"/>
    <cellStyle name="Milliers 2 2 8" xfId="1516" xr:uid="{88D7DB89-E68B-4E8C-B6D2-476D7DA45BC1}"/>
    <cellStyle name="Milliers 2 2 8 2" xfId="3575" xr:uid="{E857EC93-DD58-4E81-8B27-0ADF1FE51998}"/>
    <cellStyle name="Milliers 2 2 9" xfId="3626" xr:uid="{17ADB5D2-3EDC-4A79-AE06-F6FB2FC28FB4}"/>
    <cellStyle name="Milliers 2 3" xfId="1526" xr:uid="{09449E3E-8094-4715-B9F2-796845A04352}"/>
    <cellStyle name="Milliers 2 3 2" xfId="1527" xr:uid="{BF0DAC3B-07DC-4F07-951D-8FB95A11F538}"/>
    <cellStyle name="Milliers 2 3 3" xfId="1528" xr:uid="{CB221DDF-E57B-43D2-9823-6BD51A70643C}"/>
    <cellStyle name="Milliers 2 4" xfId="1529" xr:uid="{48D81FF6-853A-46F6-A646-17BBC0EE9307}"/>
    <cellStyle name="Milliers 2 5" xfId="1530" xr:uid="{31B6D302-B16D-409A-8565-63AEFFACFB1D}"/>
    <cellStyle name="Milliers 2 6" xfId="1531" xr:uid="{FDB5795C-58D5-463E-A914-035E5A6D5C76}"/>
    <cellStyle name="Milliers 2 6 2" xfId="1532" xr:uid="{84A270F9-0C62-44ED-A838-458061F95112}"/>
    <cellStyle name="Milliers 2 6 2 2" xfId="3584" xr:uid="{7877E8E6-710F-434B-BB88-4FB4B788404B}"/>
    <cellStyle name="Milliers 2 6 2 3" xfId="3635" xr:uid="{75406C9C-099C-45D9-A8F2-050145AD7444}"/>
    <cellStyle name="Milliers 2 6 3" xfId="3583" xr:uid="{0FACE95E-970A-4525-B644-343AD46B1A4B}"/>
    <cellStyle name="Milliers 2 6 4" xfId="3634" xr:uid="{1AA6FC52-3571-4066-B4BE-A595E5E6A5B4}"/>
    <cellStyle name="Milliers 2 7" xfId="1533" xr:uid="{E1F2A2C7-A9D0-4363-912B-2F711BC31D46}"/>
    <cellStyle name="Milliers 2 7 2" xfId="1534" xr:uid="{3B5BD0F0-5844-49FA-BE51-7B0ED1CD3D30}"/>
    <cellStyle name="Milliers 2 7 2 2" xfId="3586" xr:uid="{72B51BD0-ACBD-4F48-B573-3BD2D5996A7E}"/>
    <cellStyle name="Milliers 2 7 2 3" xfId="3637" xr:uid="{C06F36EB-DB7E-444E-AD62-EF89DCA3E272}"/>
    <cellStyle name="Milliers 2 7 3" xfId="3585" xr:uid="{49CB916F-CAD5-42A7-A4BD-A7B7203FCBC6}"/>
    <cellStyle name="Milliers 2 7 4" xfId="3636" xr:uid="{60F51B00-3BCD-4482-8013-C425AF9E17A5}"/>
    <cellStyle name="Milliers 2 8" xfId="1535" xr:uid="{041C8ABD-2F0A-49AB-9FC3-25FD3C802FD1}"/>
    <cellStyle name="Milliers 2 8 2" xfId="1536" xr:uid="{D1737700-CF34-433F-A25B-F14DEBB1F6BC}"/>
    <cellStyle name="Milliers 2 8 2 2" xfId="3588" xr:uid="{11CAD7FC-0C54-42F0-A0E4-D52DA8559C95}"/>
    <cellStyle name="Milliers 2 8 2 3" xfId="3639" xr:uid="{A276080F-893A-4519-ACF8-3EE1A80D1BF4}"/>
    <cellStyle name="Milliers 2 8 3" xfId="3587" xr:uid="{4DEC8352-B27A-4ABC-8B0A-626065322D8D}"/>
    <cellStyle name="Milliers 2 8 4" xfId="3638" xr:uid="{17DE43C4-4A81-43FD-9D54-E0F99572BBF0}"/>
    <cellStyle name="Milliers 2 9" xfId="1537" xr:uid="{98BD8D6B-06F0-4505-93FA-9742DDC29DE9}"/>
    <cellStyle name="Milliers 2 9 2" xfId="3589" xr:uid="{E31BA487-5E08-4CCB-BED1-8FC2397F4355}"/>
    <cellStyle name="Milliers 2 9 3" xfId="3640" xr:uid="{9A9BF516-AAEB-4A8A-BC6D-31327D07C556}"/>
    <cellStyle name="Milliers 2_ANNÉE 2015" xfId="1538" xr:uid="{5BF2FD66-76B1-4D59-B74C-81E68861ECE8}"/>
    <cellStyle name="Milliers 20" xfId="3549" xr:uid="{9C10E3B5-5579-4234-98A2-AE4C8CC0D3AD}"/>
    <cellStyle name="Milliers 21" xfId="3617" xr:uid="{2EC8A127-BEBA-4FE4-AE9B-D53090FF5BF0}"/>
    <cellStyle name="Milliers 22" xfId="156" xr:uid="{C8A7901A-9D8E-4E3B-A97D-86DFFCC915C5}"/>
    <cellStyle name="Milliers 3" xfId="60" xr:uid="{D080D0B9-8D75-4347-9190-73E7BADD9DE3}"/>
    <cellStyle name="Milliers 3 10" xfId="3641" xr:uid="{561C55A4-C175-4B9F-B903-E63D8CF4B0E2}"/>
    <cellStyle name="Milliers 3 2" xfId="158" xr:uid="{6913631D-D24B-4D5B-BD45-02AA1F8D5219}"/>
    <cellStyle name="Milliers 3 2 2" xfId="1540" xr:uid="{86B7A4E4-49C9-47EB-986E-85D36F81688A}"/>
    <cellStyle name="Milliers 3 3" xfId="1541" xr:uid="{99AF2127-5ABE-44B5-8546-A71AE31876BA}"/>
    <cellStyle name="Milliers 3 4" xfId="1542" xr:uid="{449FA92D-5032-4187-B1C2-BD8B9A9DAAAA}"/>
    <cellStyle name="Milliers 3 4 2" xfId="1543" xr:uid="{E9819327-FC0D-4385-8D5C-E672D6CF3D1C}"/>
    <cellStyle name="Milliers 3 4 2 2" xfId="3592" xr:uid="{262A9415-F85A-4B84-AB61-0EF89E9C41C7}"/>
    <cellStyle name="Milliers 3 4 2 3" xfId="3643" xr:uid="{55F7D05D-DCEE-4DE8-9E0B-781462E1AA5A}"/>
    <cellStyle name="Milliers 3 4 3" xfId="3591" xr:uid="{921D5A2D-2165-418A-8BD0-C3B22324971D}"/>
    <cellStyle name="Milliers 3 4 4" xfId="3642" xr:uid="{AA6D16E2-262A-4131-A098-9A26F26B3385}"/>
    <cellStyle name="Milliers 3 5" xfId="1544" xr:uid="{1652634E-70E0-40F6-A690-42112238B75F}"/>
    <cellStyle name="Milliers 3 5 2" xfId="1545" xr:uid="{A76658FF-AFDA-43ED-8BE7-8E018E6E3C0C}"/>
    <cellStyle name="Milliers 3 5 2 2" xfId="3594" xr:uid="{F6264064-CE4D-49C9-9761-6375D0BA0568}"/>
    <cellStyle name="Milliers 3 5 2 3" xfId="3645" xr:uid="{EE6D5B73-28B4-4652-9E86-137B7A026EEE}"/>
    <cellStyle name="Milliers 3 5 3" xfId="3593" xr:uid="{BB83E035-56CA-4F4B-BC35-9D022AC8F1F1}"/>
    <cellStyle name="Milliers 3 5 4" xfId="3644" xr:uid="{5A4716D5-3DF3-4D70-85DE-BB4BB091A7BB}"/>
    <cellStyle name="Milliers 3 6" xfId="1546" xr:uid="{CDEFC705-DA11-4FAB-94EB-96E400583F76}"/>
    <cellStyle name="Milliers 3 6 2" xfId="1547" xr:uid="{D6626F5D-8420-47FC-B3A8-6761AF4AE949}"/>
    <cellStyle name="Milliers 3 6 2 2" xfId="3596" xr:uid="{17A4ADEE-9A48-45F1-941B-E0921D8F023D}"/>
    <cellStyle name="Milliers 3 6 2 3" xfId="3647" xr:uid="{A9E2364C-29EE-459E-9D06-00AD56DADE22}"/>
    <cellStyle name="Milliers 3 6 3" xfId="3595" xr:uid="{771A426D-8CE2-4873-B6BC-AE5CEB1FCBD3}"/>
    <cellStyle name="Milliers 3 6 4" xfId="3646" xr:uid="{C75A1C2D-54C3-4A0B-B6BF-EECB725FDFC1}"/>
    <cellStyle name="Milliers 3 7" xfId="1548" xr:uid="{3D06B9A8-7C13-409A-8820-B20772756280}"/>
    <cellStyle name="Milliers 3 7 2" xfId="3597" xr:uid="{2029C3B6-75C3-4D97-BD6A-F1CBC67D2781}"/>
    <cellStyle name="Milliers 3 7 3" xfId="3648" xr:uid="{D09E1F01-BC0E-43C0-A84C-15DB5D060F28}"/>
    <cellStyle name="Milliers 3 8" xfId="1539" xr:uid="{850E6485-F305-4515-8CDD-867BEC213E57}"/>
    <cellStyle name="Milliers 3 8 2" xfId="3590" xr:uid="{92F6CF8D-67B5-4F38-A4C8-1B134E7989B8}"/>
    <cellStyle name="Milliers 3 9" xfId="3529" xr:uid="{6229D13C-69E8-4084-A1CD-1492BE9E2F53}"/>
    <cellStyle name="Milliers 3 9 2" xfId="3598" xr:uid="{BDF15C15-5BDE-4C6D-B213-1558D299E150}"/>
    <cellStyle name="Milliers 4" xfId="73" xr:uid="{AB95277A-452B-4FBF-B436-78F461AA3E8C}"/>
    <cellStyle name="Milliers 4 2" xfId="1550" xr:uid="{C8A881F0-F5C6-4BD9-A218-C82AC4C519E3}"/>
    <cellStyle name="Milliers 4 3" xfId="1551" xr:uid="{87055CB7-3DF5-4BF7-A43A-3E8E62C3836E}"/>
    <cellStyle name="Milliers 4 4" xfId="1549" xr:uid="{E9AE1CB6-E223-49AA-9313-4C1AF3BA42EA}"/>
    <cellStyle name="Milliers 4 5" xfId="3544" xr:uid="{FE5C35E5-B9A5-4F35-A2F6-F7A1AA70C7AB}"/>
    <cellStyle name="Milliers 4 5 2" xfId="3599" xr:uid="{F616C47E-106C-47CB-ACCC-3DFFD04F3235}"/>
    <cellStyle name="Milliers 5" xfId="45" xr:uid="{A25A6C6B-8C93-4EE4-B920-1257AF0FAF29}"/>
    <cellStyle name="Milliers 5 2" xfId="1553" xr:uid="{3A97ED49-12B7-44B6-BF0A-60E7CA87F9F4}"/>
    <cellStyle name="Milliers 5 3" xfId="1554" xr:uid="{E27EE301-A805-429A-AEB7-8C3C11CD5123}"/>
    <cellStyle name="Milliers 5 4" xfId="1552" xr:uid="{1303B66F-90D7-44C4-A79D-9497E5E10A98}"/>
    <cellStyle name="Milliers 6" xfId="1555" xr:uid="{689458F3-BAFC-4AF2-85F6-0527D35CA908}"/>
    <cellStyle name="Milliers 6 2" xfId="1556" xr:uid="{5290E05C-D9E7-42FA-BE6B-6B667005C08B}"/>
    <cellStyle name="Milliers 6 3" xfId="1557" xr:uid="{CB495493-D911-4E7C-9A27-1714CF2BDDE3}"/>
    <cellStyle name="Milliers 7" xfId="1558" xr:uid="{8FDFE086-C1C1-47D0-9607-9AA65E5DC945}"/>
    <cellStyle name="Milliers 7 2" xfId="1559" xr:uid="{F1F1472F-D8D0-4D67-A8F8-DC4551633E4C}"/>
    <cellStyle name="Milliers 7 3" xfId="1560" xr:uid="{FD360CBB-B3EA-4C6E-81D9-047C8167DBD2}"/>
    <cellStyle name="Milliers 8" xfId="1561" xr:uid="{D29D03CD-C204-4E79-9324-93B6A4DB5E5E}"/>
    <cellStyle name="Milliers 8 2" xfId="1562" xr:uid="{0C8A1765-1872-4BA6-8627-39476893E4BC}"/>
    <cellStyle name="Milliers 8 3" xfId="1563" xr:uid="{1989AC91-8638-49E9-9750-640E0FFDD2DE}"/>
    <cellStyle name="Milliers 9" xfId="1564" xr:uid="{86467A18-39F5-4125-ADA6-55E2BDDA6300}"/>
    <cellStyle name="Milliers 9 2" xfId="1565" xr:uid="{6BF9F66B-9E28-487E-AB89-1D85AE210FF0}"/>
    <cellStyle name="Milliers 9 3" xfId="1566" xr:uid="{7B2C16F5-550E-4363-88C9-1E2B350FFDF0}"/>
    <cellStyle name="Monétaire 2" xfId="1567" xr:uid="{5D3ECD11-AD3A-4128-8FC9-0D857093698C}"/>
    <cellStyle name="Monétaire 2 2" xfId="1568" xr:uid="{E186089D-BBEE-430F-87F2-65D62929BDC8}"/>
    <cellStyle name="Monétaire 2 3" xfId="1569" xr:uid="{FBA308FA-F352-4D6A-9E24-B7660E5B7887}"/>
    <cellStyle name="Monétaire 3" xfId="1570" xr:uid="{9944E117-F833-4E69-AAEA-3F2A1D6351DD}"/>
    <cellStyle name="Monétaire 3 2" xfId="1571" xr:uid="{63D5F0C5-4728-4AD4-9E88-41BFAF318CA3}"/>
    <cellStyle name="Monétaire 3 3" xfId="1572" xr:uid="{F22E4C33-B382-4A0F-A162-CFC1284C3DD6}"/>
    <cellStyle name="Monétaire0" xfId="1573" xr:uid="{71BDFCCB-161E-46BD-B30B-1F1FFEBE976F}"/>
    <cellStyle name="Monétaire0 2" xfId="1574" xr:uid="{538F3022-4FEE-45C1-A136-6B6A32C0E68B}"/>
    <cellStyle name="Monétaire0 2 2" xfId="1575" xr:uid="{835031A3-DD81-4FB3-A978-6D54B2F8C838}"/>
    <cellStyle name="Monétaire0 2 3" xfId="1576" xr:uid="{DA80C15A-A379-4F5A-A105-301F6F9134E7}"/>
    <cellStyle name="Monétaire0 3" xfId="1577" xr:uid="{73DFDA36-4BDE-48DD-95F4-849E927D2B2D}"/>
    <cellStyle name="Monétaire0 4" xfId="1578" xr:uid="{1CECE211-880F-42C4-A91A-CB10229C6567}"/>
    <cellStyle name="N?rmal_la?oux_larou?" xfId="1579" xr:uid="{D77454BF-7EEE-4E91-8467-13420A56FA36}"/>
    <cellStyle name="Neutral" xfId="1580" xr:uid="{CB014D9D-F265-47C9-9BE3-A83A64E01599}"/>
    <cellStyle name="Neutral 2" xfId="1581" xr:uid="{1501D13D-7E23-46CA-A422-90E5FB2006E0}"/>
    <cellStyle name="Neutral 3" xfId="1582" xr:uid="{DDF7EA8C-7AE1-4EAC-B22F-7316816FA4AD}"/>
    <cellStyle name="Neutrale" xfId="1583" xr:uid="{5D1496F0-66A5-4237-ADE2-F354538F1BAB}"/>
    <cellStyle name="Neutrale 2" xfId="1584" xr:uid="{57E6C7EC-0B1C-439B-904F-8E20D433B87B}"/>
    <cellStyle name="Neutrale 3" xfId="1585" xr:uid="{EDC71DAC-A1B2-4442-8A18-860456942CCE}"/>
    <cellStyle name="Neutre 2" xfId="1586" xr:uid="{4264A389-2CA4-4C47-820C-76E92DDC3D9F}"/>
    <cellStyle name="Neutre 2 2" xfId="1587" xr:uid="{A6285B15-06ED-4B04-96B6-7E846A885A06}"/>
    <cellStyle name="Neutre 2 3" xfId="1588" xr:uid="{2B552905-D8A7-4EBE-AD26-EEFFD7FF16A8}"/>
    <cellStyle name="Neutre 2 4" xfId="3543" xr:uid="{FBCC98AC-859F-4309-886B-5306FBEBADE9}"/>
    <cellStyle name="Neutre 3" xfId="37" xr:uid="{3924D039-71C3-4332-A7A1-C26FDFEAD320}"/>
    <cellStyle name="Norma?_On Hol?" xfId="1589" xr:uid="{2FC3ED0C-70CF-4B61-BFCC-709946200779}"/>
    <cellStyle name="Normaᷬ_On Holᷤ" xfId="1590" xr:uid="{151D7260-3238-46B7-82F0-48F472915165}"/>
    <cellStyle name="Normal" xfId="0" builtinId="0"/>
    <cellStyle name="Normal - Style1" xfId="1591" xr:uid="{15B6C2A0-A6B1-4F35-8F6E-006BFDE01745}"/>
    <cellStyle name="Normal - Style1 2" xfId="1592" xr:uid="{52E2BD05-BA9C-43FF-BB76-34A09F6EBE55}"/>
    <cellStyle name="Normal - Style1 3" xfId="1593" xr:uid="{2A8804E4-07FE-420F-9156-E88A9493FF9B}"/>
    <cellStyle name="Normal 10" xfId="44" xr:uid="{1392A53C-B3BC-4283-882A-E7D9AC6A1C10}"/>
    <cellStyle name="Normal 10 2" xfId="1595" xr:uid="{B2AE80E3-0322-464F-88BE-E6124551DE9F}"/>
    <cellStyle name="Normal 10 3" xfId="1596" xr:uid="{5B7814E3-8209-4116-85CC-78CBFEB90140}"/>
    <cellStyle name="Normal 10 4" xfId="1594" xr:uid="{48BF335D-F81B-4253-B2B3-55A50F61986D}"/>
    <cellStyle name="Normal 11" xfId="159" xr:uid="{B1D4B9D5-FC20-41B2-8114-ED7AE60D7280}"/>
    <cellStyle name="Normal 11 2" xfId="1598" xr:uid="{733C047A-AFF5-4DC5-A9D6-3EBB9DA19672}"/>
    <cellStyle name="Normal 11 3" xfId="1599" xr:uid="{107B8D8D-5FED-410F-963D-5FE11AB81DE6}"/>
    <cellStyle name="Normal 11 4" xfId="1597" xr:uid="{DE11345B-AF91-4C0E-ACAA-D3CE840C42CD}"/>
    <cellStyle name="Normal 12" xfId="1600" xr:uid="{25D78974-2FB3-4D41-A45E-52161CBCD139}"/>
    <cellStyle name="Normal 12 2" xfId="1601" xr:uid="{4727FEED-9EB9-4712-A948-E8818BCC8951}"/>
    <cellStyle name="Normal 12 2 2" xfId="1602" xr:uid="{66AC2514-C3BE-4965-8253-AE89B8B04820}"/>
    <cellStyle name="Normal 12 2 3" xfId="1603" xr:uid="{94467860-189E-49A5-A50B-8900158767F9}"/>
    <cellStyle name="Normal 12 3" xfId="1604" xr:uid="{D41F32D3-39FD-4E6E-8A5A-03A55A97A030}"/>
    <cellStyle name="Normal 12 3 2" xfId="1605" xr:uid="{8409B641-9A1A-4AB7-B202-048B75F886BE}"/>
    <cellStyle name="Normal 12 3 3" xfId="1606" xr:uid="{09097FF6-693A-4CA8-BC80-950637D73294}"/>
    <cellStyle name="Normal 12 4" xfId="1607" xr:uid="{F7EF3760-1CFF-45BA-9347-BA4A5E733AB6}"/>
    <cellStyle name="Normal 12 5" xfId="1608" xr:uid="{CA75180B-A845-4793-B724-20B4FCCD5FCA}"/>
    <cellStyle name="Normal 13" xfId="1609" xr:uid="{B6D3F89A-C7A5-44B8-8E6E-BCC76F71855A}"/>
    <cellStyle name="Normal 13 2" xfId="1610" xr:uid="{45E306EA-8CCF-4D92-9E40-950490411266}"/>
    <cellStyle name="Normal 13 3" xfId="1611" xr:uid="{826C56D0-8775-4388-891F-8430F2643220}"/>
    <cellStyle name="Normal 13 3 2" xfId="1612" xr:uid="{5653C8DD-6901-4228-B019-D3C17173E40C}"/>
    <cellStyle name="Normal 13 3 2 2" xfId="1613" xr:uid="{06D9BC19-6BE7-4315-874D-89095BA17DF8}"/>
    <cellStyle name="Normal 13 3 3" xfId="1614" xr:uid="{F2FD94BE-5F74-46DF-9C22-E7E0918C624F}"/>
    <cellStyle name="Normal 13 3 3 2" xfId="1615" xr:uid="{1A11F3B0-ED21-47C8-BC66-49C90913C7F8}"/>
    <cellStyle name="Normal 13 3 4" xfId="1616" xr:uid="{0FF1F2E9-B44B-4C44-80C6-AD031BE31DC6}"/>
    <cellStyle name="Normal 14" xfId="1617" xr:uid="{A4C1A908-C042-429B-A85F-1D786EED6691}"/>
    <cellStyle name="Normal 14 2" xfId="1618" xr:uid="{6D927D59-AC88-43CC-A944-D285F3FF7DA5}"/>
    <cellStyle name="Normal 14 3" xfId="1619" xr:uid="{4A820F8C-AC68-454D-B35F-92134FBDD914}"/>
    <cellStyle name="Normal 14 3 2" xfId="1620" xr:uid="{1E0A307E-C468-4D6F-B1B4-8B42EA2715CE}"/>
    <cellStyle name="Normal 14 3 2 2" xfId="1621" xr:uid="{D9F920D1-ED14-49E7-83DB-6CFCF39406B8}"/>
    <cellStyle name="Normal 14 3 3" xfId="1622" xr:uid="{9988FB9C-9786-4513-8A3B-57EAE5FC6D7F}"/>
    <cellStyle name="Normal 14 3 3 2" xfId="1623" xr:uid="{AC24743E-281C-471B-8678-5F80392A8FAA}"/>
    <cellStyle name="Normal 14 3 4" xfId="1624" xr:uid="{CEF447E1-4717-490C-9B07-0C25520FBB8F}"/>
    <cellStyle name="Normal 15" xfId="1625" xr:uid="{84543CB5-914C-4617-988C-004C146ACB77}"/>
    <cellStyle name="Normal 15 2" xfId="1626" xr:uid="{9E7B9889-D96F-44A5-8649-AF71D561E80F}"/>
    <cellStyle name="Normal 15 3" xfId="1627" xr:uid="{41E6C298-EE45-4F33-BCBC-3E8E12E223DD}"/>
    <cellStyle name="Normal 15 3 2" xfId="1628" xr:uid="{6C352F52-CB8E-4BE9-884A-DD394A148FA6}"/>
    <cellStyle name="Normal 15 3 2 2" xfId="1629" xr:uid="{F122D0DC-D633-4FF1-8359-8BFEA91BD7C9}"/>
    <cellStyle name="Normal 15 3 3" xfId="1630" xr:uid="{18ED3189-C422-44A3-8547-663C51116881}"/>
    <cellStyle name="Normal 15 3 3 2" xfId="1631" xr:uid="{0447A311-D5F6-4DC5-8863-6F98FAA0DB79}"/>
    <cellStyle name="Normal 15 3 4" xfId="1632" xr:uid="{97B2B8C3-A9ED-4DC1-BC79-B856BC2BD14C}"/>
    <cellStyle name="Normal 16" xfId="1633" xr:uid="{CE571248-D943-4F2D-BA2C-C6BDF2AE9F70}"/>
    <cellStyle name="Normal 16 2" xfId="1634" xr:uid="{529ED0C4-2A4F-4187-BCA7-954DB6829DCB}"/>
    <cellStyle name="Normal 16 3" xfId="1635" xr:uid="{B9721ED4-D6D5-47B4-ABEF-8F46C9E2C774}"/>
    <cellStyle name="Normal 16 3 2" xfId="1636" xr:uid="{9110CF6C-2030-480B-81D4-8B3FD0339A77}"/>
    <cellStyle name="Normal 16 3 2 2" xfId="1637" xr:uid="{9C6DC4E2-2AA2-4A40-A3A0-8AA02C93C891}"/>
    <cellStyle name="Normal 16 3 3" xfId="1638" xr:uid="{377E1B2A-DD8D-47ED-A0FD-E091D4A58A56}"/>
    <cellStyle name="Normal 16 3 3 2" xfId="1639" xr:uid="{170F9206-6CF3-443A-B466-CED32A42CBFA}"/>
    <cellStyle name="Normal 16 3 4" xfId="1640" xr:uid="{3A2255B0-FD38-4695-8048-800AFD775EE3}"/>
    <cellStyle name="Normal 17" xfId="1641" xr:uid="{ADF00A68-C287-49CF-B08A-6DC80638EE2B}"/>
    <cellStyle name="Normal 17 2" xfId="1642" xr:uid="{FCE33452-BE61-4D3A-915E-53A759F8C8D7}"/>
    <cellStyle name="Normal 17 3" xfId="1643" xr:uid="{9E9281B8-0CBA-4F37-A2AA-8EE3AF5B5EA0}"/>
    <cellStyle name="Normal 17 3 2" xfId="1644" xr:uid="{8149B326-983B-4853-9555-2BFFA8D574FD}"/>
    <cellStyle name="Normal 17 3 2 2" xfId="1645" xr:uid="{CB35B7E6-11DA-440C-8EE2-EA869E0883BD}"/>
    <cellStyle name="Normal 17 3 3" xfId="1646" xr:uid="{671B2843-844F-4AC7-B64D-8C3E94073493}"/>
    <cellStyle name="Normal 17 3 3 2" xfId="1647" xr:uid="{D8990B06-5485-4AC7-AE19-A9A681A38423}"/>
    <cellStyle name="Normal 17 3 4" xfId="1648" xr:uid="{0534A214-B4B2-487D-879A-8922EEE8223F}"/>
    <cellStyle name="Normal 18" xfId="1649" xr:uid="{7D011BDF-5DBC-49A6-BF39-6273DDE31FB7}"/>
    <cellStyle name="Normal 18 2" xfId="1650" xr:uid="{C58A5B71-459D-4F82-8825-EBB46C3D69CA}"/>
    <cellStyle name="Normal 18 3" xfId="1651" xr:uid="{D51DC12B-FEC8-4B5B-8C02-FEE1A750DEBE}"/>
    <cellStyle name="Normal 18 3 2" xfId="1652" xr:uid="{D55092C3-375E-4A2C-92E4-37146BE98918}"/>
    <cellStyle name="Normal 18 3 2 2" xfId="1653" xr:uid="{A6ADD4F8-D237-4C8F-B826-145C131CF2DF}"/>
    <cellStyle name="Normal 18 3 3" xfId="1654" xr:uid="{6AED88E3-C836-48DF-839F-5586FF33D8B1}"/>
    <cellStyle name="Normal 18 3 3 2" xfId="1655" xr:uid="{15CD02A5-4357-4C6A-9769-C2CC5C529463}"/>
    <cellStyle name="Normal 18 3 4" xfId="1656" xr:uid="{0BDE5E6D-C29A-47C4-A690-87093567AE39}"/>
    <cellStyle name="Normal 19" xfId="1657" xr:uid="{019F1509-0ADD-4257-B93B-2386AB69BEC6}"/>
    <cellStyle name="Normal 19 2" xfId="1658" xr:uid="{530AFBAA-2AE9-4B8C-8D9E-100628B85C16}"/>
    <cellStyle name="Normal 19 3" xfId="1659" xr:uid="{C874825E-E43F-4669-A349-A233405CEF9C}"/>
    <cellStyle name="Normal 2" xfId="53" xr:uid="{AE84C65F-58DC-41E8-B6A6-FC3B50484496}"/>
    <cellStyle name="Normal 2 2" xfId="157" xr:uid="{4D19B3BA-DC19-491E-B8D0-7C8B5F4242B5}"/>
    <cellStyle name="Normal 2 2 2" xfId="1661" xr:uid="{D0EB4327-DB20-4A22-8C90-AF3C30F66905}"/>
    <cellStyle name="Normal 2 2 2 2 4" xfId="3545" xr:uid="{5BABC424-C300-4043-B599-3F9CA99D6206}"/>
    <cellStyle name="Normal 2 2 3" xfId="1662" xr:uid="{E0EB0EDB-FD7F-480A-89F5-887A42940B7C}"/>
    <cellStyle name="Normal 2 2 4" xfId="1660" xr:uid="{C5305324-2186-4903-A547-BE9C1F8A1904}"/>
    <cellStyle name="Normal 2 3" xfId="1663" xr:uid="{968731EA-D672-4902-95C4-4821727F1436}"/>
    <cellStyle name="Normal 2 3 17" xfId="1664" xr:uid="{820315BB-5662-467C-80C5-2973F39F3C9E}"/>
    <cellStyle name="Normal 2 3 2" xfId="1665" xr:uid="{8DDE3418-B2A7-4F33-BFE7-6BB6E2A0514B}"/>
    <cellStyle name="Normal 2 3 2 2" xfId="1666" xr:uid="{2BF66EEE-AC8D-4750-B4A7-6F6E3173358E}"/>
    <cellStyle name="Normal 2 3 2 3" xfId="1667" xr:uid="{CCD26F17-B460-4B43-A4BC-F58249C0A0AA}"/>
    <cellStyle name="Normal 2 3 3" xfId="1668" xr:uid="{FC420C1F-2774-4081-B777-B2E65327F2D1}"/>
    <cellStyle name="Normal 2 3 4" xfId="1669" xr:uid="{D80F4FA4-865F-4780-AB83-1066F90E1B90}"/>
    <cellStyle name="Normal 2 4" xfId="1670" xr:uid="{56661FBD-D20A-4D23-8B20-A7BF87F60562}"/>
    <cellStyle name="Normal 2 4 2" xfId="1671" xr:uid="{2C58A6FA-C0C9-4212-8228-015A21FD1C85}"/>
    <cellStyle name="Normal 2 4 3" xfId="1672" xr:uid="{9FD5825E-61C7-4304-88D7-4AC67EF497E7}"/>
    <cellStyle name="Normal 2 5" xfId="1673" xr:uid="{92F77642-EFD6-42C3-A8D0-84CCAE852FD0}"/>
    <cellStyle name="Normal 2 5 2" xfId="1674" xr:uid="{F0A35C62-2DC0-4AB1-882B-3928BDFBEFD0}"/>
    <cellStyle name="Normal 2 5 3" xfId="1675" xr:uid="{6D6DE26F-38A3-475B-8EF1-A7B841CC8E71}"/>
    <cellStyle name="Normal 2 5 3 2" xfId="1676" xr:uid="{2A922303-8EDA-411F-9114-0A391FAF5809}"/>
    <cellStyle name="Normal 2 5 3 2 2" xfId="1677" xr:uid="{20F28C9D-B48D-46D3-BD48-26A267EEC585}"/>
    <cellStyle name="Normal 2 5 3 3" xfId="1678" xr:uid="{A98DABAB-4016-4389-9ACD-93C354B7E006}"/>
    <cellStyle name="Normal 2 5 3 3 2" xfId="1679" xr:uid="{C4E1D8C1-3E66-4E45-92E3-884E7451BBBD}"/>
    <cellStyle name="Normal 2 5 3 4" xfId="1680" xr:uid="{5DAC345D-1C19-4A71-AA44-1D90080757B7}"/>
    <cellStyle name="Normal 2 6" xfId="1681" xr:uid="{9201E759-77A7-4F92-9EB6-0B6406804B25}"/>
    <cellStyle name="Normal 2 7" xfId="1682" xr:uid="{BCEEF26E-EACC-45A2-A665-1E93B87B21F5}"/>
    <cellStyle name="Normal 2 8" xfId="1683" xr:uid="{33C9ADBD-81FE-4B40-AF0C-BC6A84C0FC62}"/>
    <cellStyle name="Normal 2 9" xfId="3530" xr:uid="{F042F9DA-256B-4A5B-AF49-9B4B97711BCE}"/>
    <cellStyle name="Normal 2_ANNÉE 2015" xfId="1684" xr:uid="{47E0C911-D30B-4CB3-874D-1B95935BA20E}"/>
    <cellStyle name="Normal 20" xfId="1685" xr:uid="{2D94BD8C-5B20-4A7A-92B0-09E9C9F5FC2B}"/>
    <cellStyle name="Normal 20 2" xfId="1686" xr:uid="{65164979-9B56-4D92-B64D-FBE1D6E03338}"/>
    <cellStyle name="Normal 20 3" xfId="1687" xr:uid="{A84CD099-D951-4ACC-B565-9E58697ECF22}"/>
    <cellStyle name="Normal 21" xfId="1688" xr:uid="{396F198B-D61B-4D5A-8A9A-04A89FB9A2FC}"/>
    <cellStyle name="Normal 21 2" xfId="1689" xr:uid="{06C47B38-0071-49F8-B299-0C4D6733C1A4}"/>
    <cellStyle name="Normal 21 3" xfId="1690" xr:uid="{3AFBB892-DDEE-48F0-9084-B37A5612B3CB}"/>
    <cellStyle name="Normal 22" xfId="1691" xr:uid="{F7680A00-67D7-4F78-ADB4-AAEF9A451CE6}"/>
    <cellStyle name="Normal 22 2" xfId="1692" xr:uid="{EB47DE59-D408-4B94-B3CB-E75FC6D4A0EA}"/>
    <cellStyle name="Normal 22 3" xfId="1693" xr:uid="{8CDD4AE3-2E62-483B-AF23-3A1165719D6A}"/>
    <cellStyle name="Normal 23" xfId="1694" xr:uid="{6E69231B-7FE9-46B2-BA40-04AEA22401BE}"/>
    <cellStyle name="Normal 23 2" xfId="1695" xr:uid="{F7A50F65-D5AC-4DE0-814F-6D45AA258766}"/>
    <cellStyle name="Normal 23 3" xfId="1696" xr:uid="{BF2930D3-636B-43E0-B794-9AE525FB3FCC}"/>
    <cellStyle name="Normal 24" xfId="1697" xr:uid="{5DEB4F9E-DA6E-4DC2-A940-FC43D80AD2E3}"/>
    <cellStyle name="Normal 24 2" xfId="1698" xr:uid="{14CA0BA8-E0F1-400D-8CBB-34FB3B7414BB}"/>
    <cellStyle name="Normal 24 3" xfId="1699" xr:uid="{8D734C72-10A4-413A-955F-4F64E4D5F909}"/>
    <cellStyle name="Normal 25" xfId="1700" xr:uid="{1D3A9AB5-DEC2-4C7E-9FD3-A2FE8BDC7565}"/>
    <cellStyle name="Normal 25 2" xfId="1701" xr:uid="{A805F7B0-3047-40EE-B6F3-78D1D4B6D693}"/>
    <cellStyle name="Normal 25 3" xfId="1702" xr:uid="{B2CC2A7A-D82C-42EE-B699-CEB180BEA6BB}"/>
    <cellStyle name="Normal 26" xfId="1703" xr:uid="{72C2209D-2161-49E1-A5DB-FA3B495D12C1}"/>
    <cellStyle name="Normal 26 2" xfId="1704" xr:uid="{605E0185-A57C-4A37-B392-168921D07DA2}"/>
    <cellStyle name="Normal 26 3" xfId="1705" xr:uid="{F172D402-2B3D-4B0E-98A0-2F4B5CB2EBBC}"/>
    <cellStyle name="Normal 27" xfId="1706" xr:uid="{9AC1EE07-EE47-4EB4-894B-80DA92949564}"/>
    <cellStyle name="Normal 27 2" xfId="1707" xr:uid="{8E61A538-0ECE-40EB-A5F0-8424BAF05A05}"/>
    <cellStyle name="Normal 27 3" xfId="1708" xr:uid="{9A7E1913-391B-4298-98AA-56A32DED8599}"/>
    <cellStyle name="Normal 28" xfId="1709" xr:uid="{951E15A4-008C-4C6B-BD1B-364C4B425546}"/>
    <cellStyle name="Normal 28 2" xfId="1710" xr:uid="{550E9B1C-D1FA-4437-813F-BCC34CB67459}"/>
    <cellStyle name="Normal 28 3" xfId="1711" xr:uid="{4CA2906F-B1A7-4D59-95FB-27E29E68D072}"/>
    <cellStyle name="Normal 29" xfId="1712" xr:uid="{EAC2D873-D2DC-4307-B150-26B10EBF15BC}"/>
    <cellStyle name="Normal 29 2" xfId="1713" xr:uid="{4F7BDB24-2573-4F3D-A46B-D26AEEB91297}"/>
    <cellStyle name="Normal 29 2 2" xfId="1714" xr:uid="{74CFFFA0-B86B-4250-B244-DDA010D9FB18}"/>
    <cellStyle name="Normal 29 2 2 2" xfId="1715" xr:uid="{2CA57DB0-E1F6-4C6D-B64D-1B5776E3CAA3}"/>
    <cellStyle name="Normal 29 2 3" xfId="1716" xr:uid="{68AF18DF-C856-45D9-A449-B1078CC38D13}"/>
    <cellStyle name="Normal 29 2 3 2" xfId="1717" xr:uid="{3D088CBD-2501-4923-894A-7782128575F9}"/>
    <cellStyle name="Normal 29 2 4" xfId="1718" xr:uid="{9444B732-79CF-4DBD-AA7E-3DFAE6FEBC07}"/>
    <cellStyle name="Normal 3" xfId="55" xr:uid="{B03278B6-898D-4C74-A53B-292D4770AB68}"/>
    <cellStyle name="Normal 3 2" xfId="1720" xr:uid="{972338F6-04B2-42B8-AC32-930E19C2F0BF}"/>
    <cellStyle name="Normal 3 2 2" xfId="1721" xr:uid="{D7F587D7-466A-4866-81C5-7D211698937D}"/>
    <cellStyle name="Normal 3 2 3" xfId="1722" xr:uid="{B1C61941-A183-47D9-A1F2-8DA92232DE3B}"/>
    <cellStyle name="Normal 3 2 4" xfId="3539" xr:uid="{9EA0CB4D-7148-4F49-A93B-7A2512A44D74}"/>
    <cellStyle name="Normal 3 3" xfId="1723" xr:uid="{B9C07909-BE1F-4C5D-9CC9-481A2A0DD2D1}"/>
    <cellStyle name="Normal 3 3 2" xfId="1724" xr:uid="{36E469F1-02D3-41DE-BC21-B8B5B69C5DE3}"/>
    <cellStyle name="Normal 3 3 3" xfId="1725" xr:uid="{EFED9BEC-9275-40D6-9E5F-4D3265A2955C}"/>
    <cellStyle name="Normal 3 3 4" xfId="3541" xr:uid="{63AB43B7-DE15-4BC4-ADE6-838C31122689}"/>
    <cellStyle name="Normal 3 4" xfId="1726" xr:uid="{61998908-653F-47D7-A8A6-3A14EFC6F75A}"/>
    <cellStyle name="Normal 3 4 2" xfId="1727" xr:uid="{FB68AEE4-FA86-44C9-BA54-211468FE1751}"/>
    <cellStyle name="Normal 3 4 3" xfId="1728" xr:uid="{7A52AC58-337C-4C3D-A137-F30B85016591}"/>
    <cellStyle name="Normal 3 4 4" xfId="3537" xr:uid="{DBB65B89-73B1-446E-93A7-3C808D7319B2}"/>
    <cellStyle name="Normal 3 5" xfId="1729" xr:uid="{E2E31141-79A6-4E34-A6F1-EA53BAB08CBB}"/>
    <cellStyle name="Normal 3 5 2" xfId="1730" xr:uid="{EFA7F808-3105-436F-BAA8-57F166DBDD6E}"/>
    <cellStyle name="Normal 3 5 3" xfId="1731" xr:uid="{E8130072-2C77-4419-B491-62CA53110565}"/>
    <cellStyle name="Normal 3 6" xfId="1732" xr:uid="{B573C50D-AC22-48CE-A27A-CDE6A6A35A73}"/>
    <cellStyle name="Normal 3 7" xfId="1733" xr:uid="{8EB66F61-B82A-4881-8BFE-1FCF84FBB8FE}"/>
    <cellStyle name="Normal 3 8" xfId="1719" xr:uid="{1663F865-8623-4481-A63C-0CDFE3D63F14}"/>
    <cellStyle name="Normal 3_ANNÉE 2015" xfId="1734" xr:uid="{68BADBEE-1F17-400E-B343-D8D45FF5D8FA}"/>
    <cellStyle name="Normal 30" xfId="1735" xr:uid="{6944926B-3CD4-4E52-B236-3D1D5B46065A}"/>
    <cellStyle name="Normal 31" xfId="1736" xr:uid="{ABC17FCC-A315-43F0-BB97-9AB0E573689F}"/>
    <cellStyle name="Normal 32" xfId="163" xr:uid="{AE5B5DD0-7AFD-46AA-BCA2-3861196C3728}"/>
    <cellStyle name="Normal 32 2" xfId="1737" xr:uid="{3F834434-BAA8-4528-85E7-CFB2264744A0}"/>
    <cellStyle name="Normal 33" xfId="1738" xr:uid="{3B0630CD-5285-453F-87D9-2E64AEC73826}"/>
    <cellStyle name="Normal 34" xfId="1739" xr:uid="{96752784-E4D7-44D5-8DB3-F29DF05101EA}"/>
    <cellStyle name="Normal 4" xfId="54" xr:uid="{D569CFFA-EA7C-4EC0-880F-2CC1D90223F2}"/>
    <cellStyle name="Normal 4 2" xfId="68" xr:uid="{1157BE81-FCB4-459A-80B4-4EB3438C4FCD}"/>
    <cellStyle name="Normal 4 2 2" xfId="84" xr:uid="{7394AFE0-ECA9-4D99-B262-53A032E7B8F6}"/>
    <cellStyle name="Normal 4 2 2 2" xfId="111" xr:uid="{7DC19E27-EA61-451D-BEC0-69CEBBE7829A}"/>
    <cellStyle name="Normal 4 2 2 2 2" xfId="153" xr:uid="{6DA0EB9C-E2DA-4EA2-A89D-9C7D8E959811}"/>
    <cellStyle name="Normal 4 2 2 3" xfId="132" xr:uid="{2B5AC6BB-281D-4149-96D5-D39BE453F30F}"/>
    <cellStyle name="Normal 4 2 2 4" xfId="1742" xr:uid="{0B605520-9B73-4AB3-B254-824DEA4E7DFC}"/>
    <cellStyle name="Normal 4 2 3" xfId="87" xr:uid="{851A35D3-9B97-40F8-A732-ACB271AAFDD8}"/>
    <cellStyle name="Normal 4 2 3 2" xfId="135" xr:uid="{1BC76223-C001-4F02-8E36-AD2767936F90}"/>
    <cellStyle name="Normal 4 2 3 3" xfId="1743" xr:uid="{FEB6A37A-F205-4DB3-B0D7-B68CC5EC2F77}"/>
    <cellStyle name="Normal 4 2 4" xfId="114" xr:uid="{52D0A7E6-770F-4DCC-A629-4B911BA1A408}"/>
    <cellStyle name="Normal 4 2 5" xfId="1741" xr:uid="{D68D3E94-D482-442C-9130-D6A553C26DDF}"/>
    <cellStyle name="Normal 4 3" xfId="74" xr:uid="{9CE45CDC-3DBE-41AE-8513-066035869DF1}"/>
    <cellStyle name="Normal 4 3 2" xfId="103" xr:uid="{F3FDB7E5-0CB8-4005-8BA8-C282C614851C}"/>
    <cellStyle name="Normal 4 3 2 2" xfId="151" xr:uid="{66317B0E-E4D3-4179-8BD7-F2AE0F88D861}"/>
    <cellStyle name="Normal 4 3 2 3" xfId="1745" xr:uid="{FE2DE0F6-7278-41A1-A02E-6FADF979F650}"/>
    <cellStyle name="Normal 4 3 3" xfId="130" xr:uid="{BB955D0B-37B7-49E5-A39E-7A4A408B1482}"/>
    <cellStyle name="Normal 4 3 3 2" xfId="1746" xr:uid="{AB5AEEB9-0320-472B-91C4-4BC24AC0EEF5}"/>
    <cellStyle name="Normal 4 3 4" xfId="1744" xr:uid="{DDD18E40-EB90-47D4-B1E0-1EE631E742C9}"/>
    <cellStyle name="Normal 4 4" xfId="85" xr:uid="{B0D7168D-C4A5-46CD-BAE8-51A89993B025}"/>
    <cellStyle name="Normal 4 4 2" xfId="133" xr:uid="{63C6F869-6284-4FBC-9657-DDEFAA9BA7D9}"/>
    <cellStyle name="Normal 4 4 2 2" xfId="1748" xr:uid="{0AE89BDD-458B-4645-ABC2-CCF1AB4854BD}"/>
    <cellStyle name="Normal 4 4 3" xfId="1749" xr:uid="{5E3DB8CB-43DE-42A1-8CAD-13B3BBB5D3D4}"/>
    <cellStyle name="Normal 4 4 4" xfId="1747" xr:uid="{CC64672D-F591-4770-9B14-B903476DA9ED}"/>
    <cellStyle name="Normal 4 5" xfId="112" xr:uid="{4FFA0883-8064-4DAD-AAE2-D59423CB4756}"/>
    <cellStyle name="Normal 4 5 2" xfId="1751" xr:uid="{6432C692-AA61-4274-A879-25E3E5A72464}"/>
    <cellStyle name="Normal 4 5 3" xfId="1752" xr:uid="{D000E45F-D222-4EFF-B950-75DAFCCF633A}"/>
    <cellStyle name="Normal 4 5 3 2" xfId="1753" xr:uid="{913D6A67-723B-414B-8EFC-EFFBA7689D70}"/>
    <cellStyle name="Normal 4 5 3 2 2" xfId="1754" xr:uid="{685869FF-EC2F-478A-A2C8-E20103D3DD39}"/>
    <cellStyle name="Normal 4 5 3 3" xfId="1755" xr:uid="{6C383717-88E0-4F3B-ADB9-E4E14893FCB8}"/>
    <cellStyle name="Normal 4 5 3 3 2" xfId="1756" xr:uid="{17F733B2-FEC1-4E4D-A6FD-366BEC2EA910}"/>
    <cellStyle name="Normal 4 5 3 4" xfId="1757" xr:uid="{7701B43F-C626-4D38-BF39-39A8173FA378}"/>
    <cellStyle name="Normal 4 5 4" xfId="1750" xr:uid="{17884F38-156D-46E0-A603-0B81A0299D83}"/>
    <cellStyle name="Normal 4 6" xfId="1758" xr:uid="{C496624B-033F-4E88-8D1D-F3088FE1D863}"/>
    <cellStyle name="Normal 4 7" xfId="1759" xr:uid="{9FC44763-065D-46B1-8CDC-E16548059C52}"/>
    <cellStyle name="Normal 4 8" xfId="1760" xr:uid="{FCAAD5B2-3EF1-4370-9F45-880F71A45ACB}"/>
    <cellStyle name="Normal 4 9" xfId="1740" xr:uid="{F34DA566-4814-4DC6-9BCE-2F0E9064B6C5}"/>
    <cellStyle name="Normal 4_ANNÉE 2015" xfId="1761" xr:uid="{A70F1C0A-9075-4EC8-88B8-9B9AA3D47FB6}"/>
    <cellStyle name="Normal 5" xfId="59" xr:uid="{BEFB90AA-53F9-459D-881F-40CC8D902F5A}"/>
    <cellStyle name="Normal 5 2" xfId="1763" xr:uid="{3549A388-6E29-4204-9187-152E7A3AEEF3}"/>
    <cellStyle name="Normal 5 2 2" xfId="1764" xr:uid="{A7D1B566-08B0-41C7-8CAE-93CC4FB4D3D3}"/>
    <cellStyle name="Normal 5 2 3" xfId="1765" xr:uid="{40BC81C1-BC8A-44C7-9F6C-C9692698AFD0}"/>
    <cellStyle name="Normal 5 3" xfId="1766" xr:uid="{2BA6657F-C382-400E-AF6A-0A5AC55C2C44}"/>
    <cellStyle name="Normal 5 3 2" xfId="1767" xr:uid="{1591E1A9-00B5-4B68-8B82-B02314B739F2}"/>
    <cellStyle name="Normal 5 3 3" xfId="1768" xr:uid="{E4D63A23-90B0-487F-A11F-6DA133C4194E}"/>
    <cellStyle name="Normal 5 3 3 2" xfId="1769" xr:uid="{328FF990-D21F-4D01-B350-937B3C6A2ACE}"/>
    <cellStyle name="Normal 5 3 3 2 2" xfId="1770" xr:uid="{224BDB3C-D7B8-48ED-AB0C-7BA19BCD76E6}"/>
    <cellStyle name="Normal 5 3 3 3" xfId="1771" xr:uid="{254C185A-D34D-4B0C-A73B-EC2A5DA9D2D5}"/>
    <cellStyle name="Normal 5 3 3 3 2" xfId="1772" xr:uid="{9483B49A-BD90-4C26-ADA3-1DB3A3709443}"/>
    <cellStyle name="Normal 5 3 3 4" xfId="1773" xr:uid="{15FD043A-E0C4-4BA1-A02E-C8A9964CC4D6}"/>
    <cellStyle name="Normal 5 4" xfId="1774" xr:uid="{AD4391D9-D5C7-42D8-8CC0-E116B53F5C7A}"/>
    <cellStyle name="Normal 5 4 2" xfId="1775" xr:uid="{E8CD4F5D-14DE-4F85-8700-D1FF1A438E1C}"/>
    <cellStyle name="Normal 5 4 3" xfId="1776" xr:uid="{095182FA-7947-47DC-9124-F539CF16046B}"/>
    <cellStyle name="Normal 5 5" xfId="1777" xr:uid="{B966168C-213F-4D6A-A050-69EEDE8683FF}"/>
    <cellStyle name="Normal 5 6" xfId="1778" xr:uid="{D61FD16C-2DF9-44C2-B36D-9D58F1492778}"/>
    <cellStyle name="Normal 5 7" xfId="1762" xr:uid="{8B5252CB-F140-4336-AC9B-A5661EE4601C}"/>
    <cellStyle name="Normal 5_ANNÉE 2015" xfId="1779" xr:uid="{4985FBCC-E7CE-419A-B7B8-29178733A080}"/>
    <cellStyle name="Normal 6" xfId="58" xr:uid="{1E1A1A86-61D2-4706-B6C3-E422A53B6873}"/>
    <cellStyle name="Normal 6 2" xfId="77" xr:uid="{A65DB32F-8DE1-4451-8516-4A5B0FDA62FB}"/>
    <cellStyle name="Normal 6 2 2" xfId="104" xr:uid="{28D2ED22-2C1A-4768-9E60-FCD1B2486F8E}"/>
    <cellStyle name="Normal 6 2 2 2" xfId="152" xr:uid="{312577A6-1EED-4ADA-92AA-532F4EAF2DBE}"/>
    <cellStyle name="Normal 6 2 2 3" xfId="1782" xr:uid="{D718D10E-8681-4495-8144-C4FA212117C8}"/>
    <cellStyle name="Normal 6 2 3" xfId="131" xr:uid="{C1932955-CAF1-4D4C-9719-CFE46E787E6D}"/>
    <cellStyle name="Normal 6 2 3 2" xfId="1783" xr:uid="{23F2FC89-C5FD-493A-BF31-4B2389B3F209}"/>
    <cellStyle name="Normal 6 2 4" xfId="1781" xr:uid="{8E9CD5A2-96CB-4262-A135-6AC85774EE98}"/>
    <cellStyle name="Normal 6 3" xfId="86" xr:uid="{2E5D9F26-5D90-4E04-B10D-DC91DD3744D7}"/>
    <cellStyle name="Normal 6 3 2" xfId="134" xr:uid="{BF48DF3D-B526-4EE3-A350-6CFB65C0F06D}"/>
    <cellStyle name="Normal 6 3 2 2" xfId="1785" xr:uid="{18269E45-A289-47A9-839E-764C0A90CE0D}"/>
    <cellStyle name="Normal 6 3 3" xfId="1786" xr:uid="{2974CF4F-C147-43D0-8147-6C85A3FBA39A}"/>
    <cellStyle name="Normal 6 3 3 2" xfId="1787" xr:uid="{47B3D906-5487-406C-8295-8234613A2B92}"/>
    <cellStyle name="Normal 6 3 3 2 2" xfId="1788" xr:uid="{D547FCD5-6AFE-4124-92D2-E637A4B9FD54}"/>
    <cellStyle name="Normal 6 3 3 3" xfId="1789" xr:uid="{1E038403-BF66-4E45-9934-3A1652451222}"/>
    <cellStyle name="Normal 6 3 3 3 2" xfId="1790" xr:uid="{4B61B9EA-0426-4971-9447-C2B1002E62A6}"/>
    <cellStyle name="Normal 6 3 3 4" xfId="1791" xr:uid="{B072F1B9-FC8A-46AA-A645-5E5335B19718}"/>
    <cellStyle name="Normal 6 3 4" xfId="1784" xr:uid="{51F81BB5-B5F8-49A3-AEBD-502E928905CA}"/>
    <cellStyle name="Normal 6 4" xfId="113" xr:uid="{487BBCFC-E392-416A-9BA8-7B7E753A8A94}"/>
    <cellStyle name="Normal 6 4 2" xfId="1793" xr:uid="{3A911762-ADC1-4B36-A73F-693011831982}"/>
    <cellStyle name="Normal 6 4 3" xfId="1794" xr:uid="{08B116AB-7CF4-41C7-8DC8-3099AEA2E9D0}"/>
    <cellStyle name="Normal 6 4 3 2" xfId="1795" xr:uid="{610CB2F5-401E-4873-8E9B-9B8D6355D574}"/>
    <cellStyle name="Normal 6 4 3 2 2" xfId="1796" xr:uid="{821B4582-F1D8-4EB6-B9D8-838AAC330BC9}"/>
    <cellStyle name="Normal 6 4 3 3" xfId="1797" xr:uid="{26423BD6-11B7-41F1-A566-22D0EDA25ACD}"/>
    <cellStyle name="Normal 6 4 3 3 2" xfId="1798" xr:uid="{27D45582-6D56-4ACE-86BE-BB3952EFDA4B}"/>
    <cellStyle name="Normal 6 4 3 4" xfId="1799" xr:uid="{137A795F-449D-4E61-89E9-4D020119164D}"/>
    <cellStyle name="Normal 6 4 4" xfId="1792" xr:uid="{DC46C743-A897-4126-8CFA-846CCA6173C1}"/>
    <cellStyle name="Normal 6 5" xfId="1800" xr:uid="{37CA3D73-D022-420E-A5E0-D8CCE68335B0}"/>
    <cellStyle name="Normal 6 6" xfId="1801" xr:uid="{F8BA3EDA-59CC-48AF-BFAA-7F207C93E084}"/>
    <cellStyle name="Normal 6 6 2" xfId="1802" xr:uid="{20D765EB-9565-4540-8B96-914B6CFF003A}"/>
    <cellStyle name="Normal 6 6 2 2" xfId="1803" xr:uid="{CF5FCF2F-9991-471D-AF39-E440F6832BF8}"/>
    <cellStyle name="Normal 6 6 3" xfId="1804" xr:uid="{B9B90EF5-D03C-4299-A69A-E7E43E144E6C}"/>
    <cellStyle name="Normal 6 6 3 2" xfId="1805" xr:uid="{C50781FF-1C22-4002-BEA4-1CEC1166408B}"/>
    <cellStyle name="Normal 6 6 4" xfId="1806" xr:uid="{6E663BD3-D12A-46D8-AA32-428F8826F767}"/>
    <cellStyle name="Normal 6 7" xfId="1780" xr:uid="{862622CF-3DA8-43C4-8EBA-F8198504C1AD}"/>
    <cellStyle name="Normal 6_ANNÉE 2015" xfId="1807" xr:uid="{BF307CE8-56CE-4125-A757-B413C7920A28}"/>
    <cellStyle name="Normal 7" xfId="75" xr:uid="{2096C6C8-41DA-4D40-81ED-37635D4A7EBC}"/>
    <cellStyle name="Normal 7 2" xfId="1809" xr:uid="{6BBBFABA-7544-4AD9-AA5B-2E21033BC54D}"/>
    <cellStyle name="Normal 7 3" xfId="1810" xr:uid="{51FCB631-BA04-44C5-83D7-5BC6A3F926FD}"/>
    <cellStyle name="Normal 7 4" xfId="1808" xr:uid="{AF93116A-6E53-4F94-8AEF-BDC44865C029}"/>
    <cellStyle name="Normal 8" xfId="70" xr:uid="{624B4686-CC36-4946-AFFC-8AE3E909F72D}"/>
    <cellStyle name="Normal 8 2" xfId="100" xr:uid="{ED353DFB-2206-496F-A66D-FC3FB599E8E7}"/>
    <cellStyle name="Normal 8 2 2" xfId="148" xr:uid="{AD352FE6-568F-411D-9BB4-BCEB2CDBF814}"/>
    <cellStyle name="Normal 8 2 3" xfId="1812" xr:uid="{483076C3-263C-4DDC-A977-D12BB27C5642}"/>
    <cellStyle name="Normal 8 3" xfId="127" xr:uid="{A2C3A74F-02A9-4F39-8E19-C6DD882BE06B}"/>
    <cellStyle name="Normal 8 3 2" xfId="1813" xr:uid="{7734D49B-BE35-473B-A0DA-F2C966F33A80}"/>
    <cellStyle name="Normal 8 4" xfId="1811" xr:uid="{8C61879B-4E0C-4E18-B2B7-C51D34E126ED}"/>
    <cellStyle name="Normal 9" xfId="154" xr:uid="{41245120-F3AF-4E50-A019-5C4040987F3B}"/>
    <cellStyle name="Normal 9 2" xfId="1815" xr:uid="{5A60BACA-FE55-444C-959E-CBFFE0194233}"/>
    <cellStyle name="Normal 9 3" xfId="1816" xr:uid="{CD2CD168-7D89-4BC6-A812-77FAAFFACA5D}"/>
    <cellStyle name="Normal 9 3 2" xfId="1817" xr:uid="{F15E6664-BBFD-4D31-BCA4-B14143297C6C}"/>
    <cellStyle name="Normal 9 3 2 2" xfId="1818" xr:uid="{B462C687-54ED-48A9-A05E-40CA5B71EF46}"/>
    <cellStyle name="Normal 9 3 3" xfId="1819" xr:uid="{67E1A3F2-1BF1-44B9-90E2-AB0E7399E0EA}"/>
    <cellStyle name="Normal 9 3 3 2" xfId="1820" xr:uid="{CDFDD5AA-C7FF-4FB2-AD09-DBC463E5CC64}"/>
    <cellStyle name="Normal 9 3 4" xfId="1821" xr:uid="{FED80CB3-FFBA-4281-9D90-79C5AB359D86}"/>
    <cellStyle name="Normal 9 4" xfId="1814" xr:uid="{C8AA62DA-56CB-4031-966F-ECDD7FB51047}"/>
    <cellStyle name="Normal GHG Numbers (0.00)" xfId="1822" xr:uid="{FF962F15-F84D-42BC-A188-2ADDA888227B}"/>
    <cellStyle name="Normal GHG Numbers (0.00) 2" xfId="1823" xr:uid="{E2CDED0A-B212-4CFA-9EAA-06EDC4F98646}"/>
    <cellStyle name="Normal GHG Numbers (0.00) 3" xfId="1824" xr:uid="{0B4BC437-8E6D-4E59-B3DA-9555814D5E78}"/>
    <cellStyle name="Normale" xfId="1825" xr:uid="{FA71996A-3D48-483F-80CF-A5634F8010CD}"/>
    <cellStyle name="Normale 2" xfId="1826" xr:uid="{0686E63E-B41A-4C2C-92AF-7C9ACD7F3E4C}"/>
    <cellStyle name="Normale 2 2" xfId="1827" xr:uid="{BBC53E2E-0D3E-4869-A2CB-D062757084AC}"/>
    <cellStyle name="Normale 3" xfId="1828" xr:uid="{347AA23C-5A42-4612-9AA1-79B7E7804625}"/>
    <cellStyle name="Normale 4" xfId="1829" xr:uid="{312BA699-C2A4-44B6-905B-14A6070357BC}"/>
    <cellStyle name="Nota" xfId="1830" xr:uid="{5C42825B-565F-479A-9B8E-D3C931DF0943}"/>
    <cellStyle name="Nota 2" xfId="1831" xr:uid="{7DBE0C4E-E2F9-4C55-BC10-B37F26076676}"/>
    <cellStyle name="Nota 3" xfId="1832" xr:uid="{2E04CD57-DECB-4231-ACD4-47B0BC6B7AF5}"/>
    <cellStyle name="Notas" xfId="1833" xr:uid="{D44F7E0C-3FC4-4171-BA2E-DC393BE40A6A}"/>
    <cellStyle name="Notas 2" xfId="1834" xr:uid="{C08A80D4-EB61-4E1E-8133-44277361B22F}"/>
    <cellStyle name="Notas 3" xfId="1835" xr:uid="{90975F8D-277E-4D51-AEE4-151551368F85}"/>
    <cellStyle name="Note 1" xfId="162" xr:uid="{160FCD62-0363-4B01-81BF-AA32C00605D4}"/>
    <cellStyle name="note 1 2" xfId="1837" xr:uid="{05D7AE43-DBB2-40FF-96DD-15289708C6D9}"/>
    <cellStyle name="note 1 3" xfId="1838" xr:uid="{AC501BE9-1415-4838-9BF7-189B7B54302B}"/>
    <cellStyle name="note 1 4" xfId="1836" xr:uid="{65FB3C37-68F4-43FF-B830-616524ADA498}"/>
    <cellStyle name="Note 2" xfId="1839" xr:uid="{23A4691F-2757-4213-A8B5-EB1B5E84EF78}"/>
    <cellStyle name="Note 2 2" xfId="1840" xr:uid="{FF3D3396-8DDF-4D1F-933B-AFFE54C13223}"/>
    <cellStyle name="Note 2 2 2" xfId="165" xr:uid="{7736577F-15A8-46BF-B8CB-E3CE3D05E907}"/>
    <cellStyle name="Note 2 3" xfId="1841" xr:uid="{5D7E4F4C-9BE5-4A05-AB07-90D56E688C3E}"/>
    <cellStyle name="note 3" xfId="1842" xr:uid="{B6103255-B7AF-4DFB-BF24-BFF609126E91}"/>
    <cellStyle name="note 3 2" xfId="1843" xr:uid="{B233A856-F1CB-468A-82A5-888C3EAFF89F}"/>
    <cellStyle name="note 3 3" xfId="1844" xr:uid="{E22F1A77-85EE-40C4-BD6D-A385F0963FDF}"/>
    <cellStyle name="num_note" xfId="1845" xr:uid="{52B99433-E240-4969-8A64-509EC244708F}"/>
    <cellStyle name="N䃯rmal_la䇲oux_larou᷸" xfId="1846" xr:uid="{A158D150-B177-4927-AC49-25296BC8B142}"/>
    <cellStyle name="Onglet" xfId="47" xr:uid="{929399D9-E02D-4614-B804-72AB4336338C}"/>
    <cellStyle name="Onglet 2" xfId="62" xr:uid="{6F4EC171-3BAE-4932-9FFD-0FC28D365949}"/>
    <cellStyle name="Onglet 2 2" xfId="78" xr:uid="{8DB0746F-08A6-4974-97A0-3DBE362E264F}"/>
    <cellStyle name="Onglet 2 2 2" xfId="105" xr:uid="{58130116-FDAE-4F8B-A4EC-1086CA99BE0B}"/>
    <cellStyle name="Output" xfId="1847" xr:uid="{2673F39C-0C6A-49F8-BB8D-A04C42918E4D}"/>
    <cellStyle name="Output 2" xfId="1848" xr:uid="{1373BA64-5633-4A58-B9BF-5C273A6D965A}"/>
    <cellStyle name="Output 3" xfId="1849" xr:uid="{08BAAFA3-C630-4294-AB66-499D106290A1}"/>
    <cellStyle name="Percent 2" xfId="1850" xr:uid="{0120EEBF-34CD-425F-BDAE-112A5E995722}"/>
    <cellStyle name="Poste" xfId="52" xr:uid="{7DB3995E-C6A8-4C98-8F40-7340B3825768}"/>
    <cellStyle name="Poste 2" xfId="67" xr:uid="{9417E7B3-D1AB-48C6-B8AD-26507517AE31}"/>
    <cellStyle name="Poste 2 2" xfId="83" xr:uid="{CE58AB51-9C56-4305-B695-52B24823D775}"/>
    <cellStyle name="Poste 2 2 2" xfId="110" xr:uid="{31D7BF35-CD91-4B76-8B98-C3113D79AA1A}"/>
    <cellStyle name="Poste Ce" xfId="51" xr:uid="{D28BE181-B392-403E-9A40-1625984B1F25}"/>
    <cellStyle name="Poste Ce 2" xfId="66" xr:uid="{8925AF4D-2CB1-48A8-94F8-16642DF516EE}"/>
    <cellStyle name="Poste Ce 2 2" xfId="82" xr:uid="{235054AB-8BDC-495F-BA3D-7824497F9245}"/>
    <cellStyle name="Poste Ce 2 2 2" xfId="109" xr:uid="{2B9989E1-6794-4830-9AAA-E91A57369047}"/>
    <cellStyle name="Poste CO2e" xfId="48" xr:uid="{0901751A-3CD1-4E51-8170-AEEAE2E2BD49}"/>
    <cellStyle name="Poste CO2e 2" xfId="63" xr:uid="{83188DE7-4514-4A52-9CA2-AF55CABA2167}"/>
    <cellStyle name="Poste CO2e 2 2" xfId="79" xr:uid="{73F7E9AA-3F75-46BC-B5BD-CE0961B59A6B}"/>
    <cellStyle name="Poste CO2e 2 2 2" xfId="106" xr:uid="{10FCB7F0-D88F-47AE-8E8F-E255B259A9AB}"/>
    <cellStyle name="Pourcentage" xfId="1" builtinId="5"/>
    <cellStyle name="Pourcentage 10" xfId="1852" xr:uid="{391A4F0A-1524-4134-A37D-699D88BBE359}"/>
    <cellStyle name="Pourcentage 10 2" xfId="1853" xr:uid="{F71708F8-170D-40D1-AE15-1A40F8490E0B}"/>
    <cellStyle name="Pourcentage 10 3" xfId="1854" xr:uid="{5F994025-77F1-4E2B-B073-2204E9BC4E0B}"/>
    <cellStyle name="Pourcentage 11" xfId="1855" xr:uid="{F5C59DE4-9942-427E-8109-C5F89F6CA8C7}"/>
    <cellStyle name="Pourcentage 11 2" xfId="1856" xr:uid="{3C844DBB-BC4C-4886-8B96-045A6EC88D23}"/>
    <cellStyle name="Pourcentage 11 2 2" xfId="1857" xr:uid="{D5C09EEB-4743-4EB6-849F-F44C082F6726}"/>
    <cellStyle name="Pourcentage 11 3" xfId="1858" xr:uid="{F2C6DBFE-4180-44A6-B20A-710C17B9DC10}"/>
    <cellStyle name="Pourcentage 11 3 2" xfId="1859" xr:uid="{D6788D75-6CDC-42CD-A184-3D62103C8C85}"/>
    <cellStyle name="Pourcentage 11 4" xfId="1860" xr:uid="{38B253E7-EDB6-4028-9AE0-107D9D3DBCD2}"/>
    <cellStyle name="Pourcentage 12" xfId="1861" xr:uid="{FF2D8394-9EA3-42A1-942E-CA37D2CCD568}"/>
    <cellStyle name="Pourcentage 12 2" xfId="1862" xr:uid="{21ACC4A2-FA89-48B9-8D88-01CD54E9C010}"/>
    <cellStyle name="Pourcentage 13" xfId="1863" xr:uid="{4F38F011-4FAD-4D67-8FB0-6E158296F92B}"/>
    <cellStyle name="Pourcentage 13 2" xfId="1864" xr:uid="{78CF58C0-5FA1-4363-B066-41CF1D7C8978}"/>
    <cellStyle name="Pourcentage 14" xfId="1865" xr:uid="{BE8EB2AB-8FCA-44A4-AE90-97487BF54E6E}"/>
    <cellStyle name="Pourcentage 15" xfId="1866" xr:uid="{1B46F637-D728-4F76-BCD3-BF572526055E}"/>
    <cellStyle name="Pourcentage 16" xfId="1851" xr:uid="{F96801C0-3D2D-43B5-8439-5E4CE985ED4B}"/>
    <cellStyle name="Pourcentage 2" xfId="57" xr:uid="{8CD9150A-D33F-45C7-BCF4-5DCF0A0318D8}"/>
    <cellStyle name="Pourcentage 2 2" xfId="1868" xr:uid="{D38DA7FA-7C15-4260-8F74-51C424220EEF}"/>
    <cellStyle name="Pourcentage 2 2 2" xfId="1869" xr:uid="{ACB45EEF-F7C7-466D-A281-291512864687}"/>
    <cellStyle name="Pourcentage 2 2 3" xfId="1870" xr:uid="{D58347AF-CC04-494F-BE86-364BDB78F28A}"/>
    <cellStyle name="Pourcentage 2 2 3 2" xfId="1871" xr:uid="{F25BED69-BAB4-4865-AA1D-F97A2C17FC85}"/>
    <cellStyle name="Pourcentage 2 2 3 2 2" xfId="1872" xr:uid="{650547C4-A619-4838-9A5B-27C512A60F62}"/>
    <cellStyle name="Pourcentage 2 2 3 3" xfId="1873" xr:uid="{3BDB6868-671E-4061-947A-076686A2984F}"/>
    <cellStyle name="Pourcentage 2 2 3 3 2" xfId="1874" xr:uid="{249D8ECA-A53F-459F-8A44-83A7CF58C4F4}"/>
    <cellStyle name="Pourcentage 2 2 3 4" xfId="1875" xr:uid="{BCB1474A-2175-4661-8D31-47A230EC389D}"/>
    <cellStyle name="Pourcentage 2 3" xfId="1876" xr:uid="{406511CD-A46D-4FF9-9E1E-01BD6FEBB29E}"/>
    <cellStyle name="Pourcentage 2 4" xfId="1877" xr:uid="{64D25FBD-D0CA-47F8-B568-95EA0F366FA4}"/>
    <cellStyle name="Pourcentage 2 5" xfId="1867" xr:uid="{9CAB70BB-D1AB-4D7D-8EC9-B280A6D0149A}"/>
    <cellStyle name="Pourcentage 2 6" xfId="1878" xr:uid="{0D0A76EF-FFE2-48E4-BDC2-3539A667B4A6}"/>
    <cellStyle name="Pourcentage 3" xfId="61" xr:uid="{16AB5947-40C2-44DA-B5B6-A288CA959648}"/>
    <cellStyle name="Pourcentage 3 2" xfId="1880" xr:uid="{5AFB7B8E-7943-460F-B84F-A2F77E20041E}"/>
    <cellStyle name="Pourcentage 3 3" xfId="1881" xr:uid="{AD3AE505-F09B-4557-9C48-C5EBD7CD5ABB}"/>
    <cellStyle name="Pourcentage 3 4" xfId="1879" xr:uid="{2D6A359E-C2D9-4E16-91CC-F2AAE89EF3F2}"/>
    <cellStyle name="Pourcentage 4" xfId="76" xr:uid="{7F7C9B35-2FA4-4EB3-9E72-DE5BFCAD4547}"/>
    <cellStyle name="Pourcentage 4 2" xfId="1883" xr:uid="{69AF6827-98C6-43F4-9D75-EB524C5BAC3F}"/>
    <cellStyle name="Pourcentage 4 2 2" xfId="1884" xr:uid="{21595AFF-7B73-414B-BA9B-11860ABEFC1E}"/>
    <cellStyle name="Pourcentage 4 2 3" xfId="1885" xr:uid="{48DD5582-1A5F-4412-B1DA-855C94F687D0}"/>
    <cellStyle name="Pourcentage 4 3" xfId="1886" xr:uid="{96FDA282-684E-401C-9ACA-4F76DCCF6C90}"/>
    <cellStyle name="Pourcentage 4 4" xfId="1887" xr:uid="{0CB74CF7-BE6E-41A5-91E5-83F73B7E909A}"/>
    <cellStyle name="Pourcentage 4 4 2" xfId="1888" xr:uid="{F60F6798-257E-4D90-9239-9BC17C4605FA}"/>
    <cellStyle name="Pourcentage 4 4 2 2" xfId="1889" xr:uid="{9722220B-89E8-41EF-ABC2-09D4B2DFF6F7}"/>
    <cellStyle name="Pourcentage 4 4 3" xfId="1890" xr:uid="{3AA87ABC-95DB-48C8-B474-AE42D2A5C8AA}"/>
    <cellStyle name="Pourcentage 4 4 3 2" xfId="1891" xr:uid="{73D5BD30-C9D8-49A9-B8E2-B4D3FE3F95A6}"/>
    <cellStyle name="Pourcentage 4 4 4" xfId="1892" xr:uid="{60062012-7FA7-4451-86D9-8CA3AE5238E6}"/>
    <cellStyle name="Pourcentage 4 5" xfId="1882" xr:uid="{C06575DA-2A5B-4012-BAF7-D157CC76F36D}"/>
    <cellStyle name="Pourcentage 5" xfId="71" xr:uid="{2C8B7827-91CA-49BE-89A1-4530F8750072}"/>
    <cellStyle name="Pourcentage 5 2" xfId="101" xr:uid="{DAA407EB-B52F-4FBA-B1C9-AE9B34E81E2C}"/>
    <cellStyle name="Pourcentage 5 2 2" xfId="149" xr:uid="{58984CCD-A4D7-4DD7-A083-42FD1FDBD06A}"/>
    <cellStyle name="Pourcentage 5 2 3" xfId="1894" xr:uid="{39B798F4-548E-40BC-8F4D-08B061D5C347}"/>
    <cellStyle name="Pourcentage 5 3" xfId="128" xr:uid="{16DA4F1E-AC64-4320-B111-E930D51485EC}"/>
    <cellStyle name="Pourcentage 5 3 2" xfId="1895" xr:uid="{CE9F831C-7E60-410B-B669-73AABAF2925F}"/>
    <cellStyle name="Pourcentage 5 4" xfId="1893" xr:uid="{5C27571E-4008-4A7B-AF8D-DF82301C6F7C}"/>
    <cellStyle name="Pourcentage 6" xfId="46" xr:uid="{5111F14E-EE3C-4AC1-8F52-6851DFF135D6}"/>
    <cellStyle name="Pourcentage 6 2" xfId="1897" xr:uid="{1420E73E-8461-4495-B125-003EDAABFF56}"/>
    <cellStyle name="Pourcentage 6 3" xfId="1898" xr:uid="{B2809725-625D-456B-B844-0F12B5E320A5}"/>
    <cellStyle name="Pourcentage 6 4" xfId="1896" xr:uid="{222C03D3-12F4-4307-95FE-68B897D5EE60}"/>
    <cellStyle name="Pourcentage 7" xfId="1899" xr:uid="{71A98358-6507-42C7-B164-4A13B2BDA0CE}"/>
    <cellStyle name="Pourcentage 7 2" xfId="1900" xr:uid="{40D75AFE-EBE7-4B6C-95AF-642319800359}"/>
    <cellStyle name="Pourcentage 7 3" xfId="1901" xr:uid="{7E7306BE-1706-4030-AB1E-488925F8AC6F}"/>
    <cellStyle name="Pourcentage 8" xfId="164" xr:uid="{FF0CD1D7-DBF8-4E8D-9BE4-FADA1A1314F9}"/>
    <cellStyle name="Pourcentage 8 2" xfId="1903" xr:uid="{76A20F9F-14C8-42C1-BAD6-7C20EC59EDE5}"/>
    <cellStyle name="Pourcentage 8 3" xfId="1904" xr:uid="{D2FCE565-7309-480B-BB93-54579CEB50C2}"/>
    <cellStyle name="Pourcentage 8 4" xfId="1902" xr:uid="{4FBC6D97-47D3-4EB0-9214-33D2970399E4}"/>
    <cellStyle name="Pourcentage 9" xfId="1905" xr:uid="{B8BD86CC-1E05-4F9C-8278-EB007AA52863}"/>
    <cellStyle name="Pourcentage 9 2" xfId="1906" xr:uid="{4E3D02A1-DBE9-4D34-B6C9-1D241F34F44E}"/>
    <cellStyle name="Pourcentage 9 3" xfId="1907" xr:uid="{67FD60C8-A4CE-4895-8453-69DCFE05E49E}"/>
    <cellStyle name="Remarque" xfId="1908" xr:uid="{86081A60-94DE-415C-BC8D-DE7C96563294}"/>
    <cellStyle name="Remarque 2" xfId="1909" xr:uid="{D74FE5A2-6D0E-42C7-992D-C05B82FA69BA}"/>
    <cellStyle name="Remarque 2 2" xfId="1910" xr:uid="{BF9DB890-ABEC-4338-89CA-95DE78A1B737}"/>
    <cellStyle name="Remarque 2 3" xfId="1911" xr:uid="{0755A038-0D4F-4B3D-BD35-45AFF7937A06}"/>
    <cellStyle name="Remarque 3" xfId="1912" xr:uid="{437D7367-1096-4525-A44E-6B66D7BF3D0B}"/>
    <cellStyle name="Remarque 4" xfId="1913" xr:uid="{DDBEFAE3-A6BC-4833-9A7E-94B1F0EB3D06}"/>
    <cellStyle name="Result" xfId="1914" xr:uid="{445D8C64-6EAB-49AB-BD91-CBA120B22795}"/>
    <cellStyle name="Result (user)" xfId="1915" xr:uid="{B8C62D6B-373A-466E-9B17-8ADEADED77B1}"/>
    <cellStyle name="Result (user) 2" xfId="1916" xr:uid="{E805027C-149A-4A60-8EC8-F87B0C19A0D6}"/>
    <cellStyle name="Result (user) 3" xfId="1917" xr:uid="{661E7BB8-69B4-4173-BEC1-7A27F30F2C2F}"/>
    <cellStyle name="Result 2" xfId="1918" xr:uid="{D2972480-A10C-4519-87ED-A5460E180885}"/>
    <cellStyle name="Result 3" xfId="1919" xr:uid="{9D968FA2-D981-4C46-9F37-071D25525BB7}"/>
    <cellStyle name="Result 4" xfId="1920" xr:uid="{597E78C8-5E97-4FEB-B245-46FE130E5061}"/>
    <cellStyle name="Result 5" xfId="1921" xr:uid="{5DBC21D1-25D9-46E2-96C7-C2087F46CF12}"/>
    <cellStyle name="Result2" xfId="1922" xr:uid="{86857E4B-D5F3-4A6D-BBE9-49E169A74528}"/>
    <cellStyle name="Result2 (user)" xfId="1923" xr:uid="{CD2AECDB-A1AF-4362-B0C0-35185622B7CD}"/>
    <cellStyle name="Result2 (user) 2" xfId="1924" xr:uid="{192AE59B-2F5B-4FE1-81C0-DA32AAF57734}"/>
    <cellStyle name="Result2 (user) 3" xfId="1925" xr:uid="{33206507-4487-403E-8BC1-6075CF472C5A}"/>
    <cellStyle name="Result2 2" xfId="1926" xr:uid="{88458BE8-4B03-402F-A722-AEE4EE3A50A5}"/>
    <cellStyle name="Result2 3" xfId="1927" xr:uid="{05D40ADB-54C4-4013-8FAB-6249831E83FD}"/>
    <cellStyle name="Result2 4" xfId="1928" xr:uid="{C3610C07-FD9B-43EE-809F-9FAA1F3C7BF1}"/>
    <cellStyle name="Result2 5" xfId="1929" xr:uid="{76B0C288-F42F-4FC9-987B-1EF3007984F5}"/>
    <cellStyle name="Résultat" xfId="3534" xr:uid="{E07DCF61-AF72-4599-9C90-C5FF903E8205}"/>
    <cellStyle name="Résultat2" xfId="3535" xr:uid="{6F44AEDC-01CD-4467-903F-E3016DA5B42C}"/>
    <cellStyle name="Salida" xfId="1930" xr:uid="{3B626B17-1A74-46BF-92ED-679C1957F4F0}"/>
    <cellStyle name="Salida 2" xfId="1931" xr:uid="{AEB6ACF5-F1D9-4392-9A46-7842F3D4ACA4}"/>
    <cellStyle name="Salida 3" xfId="1932" xr:uid="{66A2D411-322C-4F9C-AD1A-036BEF783904}"/>
    <cellStyle name="Satisfaisant" xfId="9" builtinId="26" customBuiltin="1"/>
    <cellStyle name="Satisfaisant 2" xfId="1933" xr:uid="{AD576820-1EE6-40BB-A592-ADF93204393E}"/>
    <cellStyle name="Satisfaisant 2 2" xfId="1934" xr:uid="{7B7FA7CA-FC4C-4E24-9CAD-24CD4E640708}"/>
    <cellStyle name="Satisfaisant 2 3" xfId="1935" xr:uid="{33E88928-A621-4FA0-A36A-21083E190678}"/>
    <cellStyle name="Sortie" xfId="12" builtinId="21" customBuiltin="1"/>
    <cellStyle name="Sortie 2" xfId="1936" xr:uid="{5700FE79-4B62-4837-AAE5-ABC14E1D6785}"/>
    <cellStyle name="Sortie 2 2" xfId="1937" xr:uid="{DA6380E3-79C2-4F58-9F45-30037CAC97F7}"/>
    <cellStyle name="Sortie 2 3" xfId="1938" xr:uid="{56287F16-9AD4-4776-80D9-E9CB611B1127}"/>
    <cellStyle name="source" xfId="1939" xr:uid="{EDAC68AF-83CD-4C85-95C6-D08FBDE0E357}"/>
    <cellStyle name="source 2" xfId="1940" xr:uid="{601E7A4E-8C2A-4289-A565-629A02A74498}"/>
    <cellStyle name="source 3" xfId="1941" xr:uid="{8E486ACA-8903-4061-BD4C-903E9DA1E075}"/>
    <cellStyle name="Sous-poste" xfId="49" xr:uid="{B2688814-F083-44E7-B4E6-68591102E10C}"/>
    <cellStyle name="Sous-poste 2" xfId="64" xr:uid="{074C21C8-08C7-41BF-8D59-93A6F7B5CCB6}"/>
    <cellStyle name="Sous-poste 2 2" xfId="80" xr:uid="{96BF8B49-46E4-411D-9B26-FEA7CD56554C}"/>
    <cellStyle name="Sous-poste 2 2 2" xfId="107" xr:uid="{3623B01F-D825-4274-AF5F-98C1B4EB2D3B}"/>
    <cellStyle name="Standard_Mappe1" xfId="3528" xr:uid="{644B1838-6720-47F5-979A-D14C44A57B7B}"/>
    <cellStyle name="Table du pilote - Catégorie" xfId="1942" xr:uid="{EF825F39-4CF3-46E8-A5A5-16F96681F420}"/>
    <cellStyle name="Table du pilote - Catégorie 2" xfId="1943" xr:uid="{DF1BF929-C261-44AE-ADEA-E4B372B95A8B}"/>
    <cellStyle name="Table du pilote - Catégorie 3" xfId="1944" xr:uid="{93E6516F-610E-4B60-809A-611C184AFDC8}"/>
    <cellStyle name="Table du pilote - Champ" xfId="1945" xr:uid="{7ACFC341-E8FA-4FB1-B265-8B214E3804D7}"/>
    <cellStyle name="Table du pilote - Champ 2" xfId="1946" xr:uid="{B071901F-C7AF-4B81-9D18-6B980CD28F82}"/>
    <cellStyle name="Table du pilote - Champ 3" xfId="1947" xr:uid="{41239605-2C26-4E21-9CCC-AD5B2416114C}"/>
    <cellStyle name="Table du pilote - Coin" xfId="1948" xr:uid="{B219E437-BDBD-4ADC-A7F8-24467E1142C1}"/>
    <cellStyle name="Table du pilote - Coin 2" xfId="1949" xr:uid="{594B46DF-8572-4B4C-967B-77EACC1C0454}"/>
    <cellStyle name="Table du pilote - Coin 3" xfId="1950" xr:uid="{77F98C7F-B8F5-49B9-8057-876D5D405E1E}"/>
    <cellStyle name="Table du pilote - Résultat" xfId="1951" xr:uid="{5C6CF93D-F18D-48B1-8485-20ECAF0BAC8F}"/>
    <cellStyle name="Table du pilote - Résultat 2" xfId="1952" xr:uid="{05E6D06F-5883-4487-9A1F-54E7CABFE139}"/>
    <cellStyle name="Table du pilote - Résultat 3" xfId="1953" xr:uid="{F73B3F65-9819-4316-B4F8-A65BE781E1C8}"/>
    <cellStyle name="Table du pilote - Titre" xfId="1954" xr:uid="{E8F57348-14C9-44A9-8F94-EC956B204451}"/>
    <cellStyle name="Table du pilote - Titre 2" xfId="1955" xr:uid="{26D846F4-1434-44DF-AB19-765ECDC037DE}"/>
    <cellStyle name="Table du pilote - Titre 3" xfId="1956" xr:uid="{6E9CB618-15C5-40FB-B09A-296761E2EC82}"/>
    <cellStyle name="Table du pilote - Valeur" xfId="1957" xr:uid="{6B816628-3A62-4D57-924C-6FD26BE968BD}"/>
    <cellStyle name="Table du pilote - Valeur 2" xfId="1958" xr:uid="{E5DA9D72-4352-4845-87BA-3E5691DBC465}"/>
    <cellStyle name="Table du pilote - Valeur 3" xfId="1959" xr:uid="{4928B305-A09A-4109-8310-801BB001D60B}"/>
    <cellStyle name="tableau | cellule | (normal) | decimal 1" xfId="1960" xr:uid="{F3A4DE3F-9BDC-408C-8220-1510DA63C671}"/>
    <cellStyle name="tableau | cellule | (normal) | decimal 1 2" xfId="1961" xr:uid="{E5CBAB1B-4AEE-46B4-83CD-BC92FE52A78E}"/>
    <cellStyle name="tableau | cellule | (normal) | decimal 1 2 2" xfId="1962" xr:uid="{A7968B33-31D0-401B-9552-422F674CCBE0}"/>
    <cellStyle name="tableau | cellule | (normal) | decimal 1 2 2 2" xfId="1963" xr:uid="{F62C6278-CD4A-492E-A979-633B1AD9817B}"/>
    <cellStyle name="tableau | cellule | (normal) | decimal 1 2 2 3" xfId="1964" xr:uid="{C980FB97-1429-48AB-B49D-4BEEC5A2435E}"/>
    <cellStyle name="tableau | cellule | (normal) | decimal 1 2 3" xfId="1965" xr:uid="{63617ECB-7597-4706-94A3-EB4B200FC507}"/>
    <cellStyle name="tableau | cellule | (normal) | decimal 1 2 4" xfId="1966" xr:uid="{6B01C744-51DD-42AA-A7B8-EB5D1DF49DCF}"/>
    <cellStyle name="tableau | cellule | (normal) | decimal 1 3" xfId="1967" xr:uid="{10F4C9F2-6C4D-4376-B4E2-8EE72AB277D8}"/>
    <cellStyle name="tableau | cellule | (normal) | decimal 1 3 2" xfId="1968" xr:uid="{C55D27B7-2571-496D-8CB5-F6BAE9682AC4}"/>
    <cellStyle name="tableau | cellule | (normal) | decimal 1 3 3" xfId="1969" xr:uid="{3D836BB6-AEE3-4455-AFEE-1DB50B9618AC}"/>
    <cellStyle name="tableau | cellule | (normal) | decimal 1 4" xfId="1970" xr:uid="{A9F9DC29-F0BE-48E3-9E1C-BD2F00B6E0F9}"/>
    <cellStyle name="tableau | cellule | (normal) | decimal 1 4 2" xfId="1971" xr:uid="{03563EC9-ED89-4DD3-AA75-6E79281D24BE}"/>
    <cellStyle name="tableau | cellule | (normal) | decimal 1 4 3" xfId="1972" xr:uid="{AFC7E1AA-7FD2-481A-A82A-42601F98919F}"/>
    <cellStyle name="tableau | cellule | (normal) | decimal 1 5" xfId="1973" xr:uid="{FF283439-2D2B-4AA7-9C70-09CAA30C67ED}"/>
    <cellStyle name="tableau | cellule | (normal) | decimal 1 5 2" xfId="1974" xr:uid="{6ED6EC97-7BAB-4340-B483-09C352B706D0}"/>
    <cellStyle name="tableau | cellule | (normal) | decimal 1 5 3" xfId="1975" xr:uid="{026A2678-FB87-4BBF-A4FD-3F9C859FFEB8}"/>
    <cellStyle name="tableau | cellule | (normal) | decimal 1 6" xfId="1976" xr:uid="{0116210C-FEB4-4634-A330-830F2ED20D66}"/>
    <cellStyle name="tableau | cellule | (normal) | decimal 1 7" xfId="1977" xr:uid="{AF75BF9E-0CEB-44AF-B2A6-2B113F28E73B}"/>
    <cellStyle name="tableau | cellule | (normal) | decimal 2" xfId="1978" xr:uid="{12B52DCC-30B1-498D-AC04-CBB01A1590C6}"/>
    <cellStyle name="tableau | cellule | (normal) | decimal 2 2" xfId="1979" xr:uid="{F4DD707E-C2F5-4AC8-9B10-0D04E32F939F}"/>
    <cellStyle name="tableau | cellule | (normal) | decimal 2 2 2" xfId="1980" xr:uid="{04545302-796F-4239-A3ED-266344FECF57}"/>
    <cellStyle name="tableau | cellule | (normal) | decimal 2 2 2 2" xfId="1981" xr:uid="{683CAFFA-600F-49F5-8EA4-369C427D1029}"/>
    <cellStyle name="tableau | cellule | (normal) | decimal 2 2 2 3" xfId="1982" xr:uid="{F32584F1-EB24-478E-9418-FD9664549BDA}"/>
    <cellStyle name="tableau | cellule | (normal) | decimal 2 2 3" xfId="1983" xr:uid="{C05BAEEA-B492-4A92-8536-3614FE4858A9}"/>
    <cellStyle name="tableau | cellule | (normal) | decimal 2 2 4" xfId="1984" xr:uid="{AB1578E3-06A7-40E6-ADF3-22BB2700BC38}"/>
    <cellStyle name="tableau | cellule | (normal) | decimal 2 3" xfId="1985" xr:uid="{CA8DF6C5-DE03-4EEC-83BF-AE3024A06048}"/>
    <cellStyle name="tableau | cellule | (normal) | decimal 2 3 2" xfId="1986" xr:uid="{FB17BE43-15B3-4FE4-9043-31CF2133FE71}"/>
    <cellStyle name="tableau | cellule | (normal) | decimal 2 3 3" xfId="1987" xr:uid="{9C02360C-DC78-4F0C-897F-DD90D24359BA}"/>
    <cellStyle name="tableau | cellule | (normal) | decimal 2 4" xfId="1988" xr:uid="{C90BD8DF-5FD7-4709-9341-96FFD8DF1959}"/>
    <cellStyle name="tableau | cellule | (normal) | decimal 2 4 2" xfId="1989" xr:uid="{5DEDBFB5-2F9F-4AB4-B17D-ED3BFDE27F75}"/>
    <cellStyle name="tableau | cellule | (normal) | decimal 2 4 3" xfId="1990" xr:uid="{84B5A1A6-21D0-4A6C-B0E9-AF557144709C}"/>
    <cellStyle name="tableau | cellule | (normal) | decimal 2 5" xfId="1991" xr:uid="{05938614-3A9F-4D7A-AD0A-4760FD731FE8}"/>
    <cellStyle name="tableau | cellule | (normal) | decimal 2 5 2" xfId="1992" xr:uid="{AEB88824-FF96-40E0-AFB0-43B81C8A9E13}"/>
    <cellStyle name="tableau | cellule | (normal) | decimal 2 5 3" xfId="1993" xr:uid="{DA45364B-92E9-4ECC-BC88-B70220367CC3}"/>
    <cellStyle name="tableau | cellule | (normal) | decimal 2 6" xfId="1994" xr:uid="{7299C55E-B290-4E63-84CC-B24A358D8731}"/>
    <cellStyle name="tableau | cellule | (normal) | decimal 2 7" xfId="1995" xr:uid="{1E7C8287-DADC-4740-9334-F7E4E2BCA064}"/>
    <cellStyle name="tableau | cellule | (normal) | decimal 3" xfId="1996" xr:uid="{0276FCB0-65B3-424B-AE67-8149ABF0D893}"/>
    <cellStyle name="tableau | cellule | (normal) | decimal 3 2" xfId="1997" xr:uid="{D2A6CC99-E58F-44FB-8395-17722A4CBF00}"/>
    <cellStyle name="tableau | cellule | (normal) | decimal 3 2 2" xfId="1998" xr:uid="{FFE96692-B766-4991-B743-E1DC2224BDA5}"/>
    <cellStyle name="tableau | cellule | (normal) | decimal 3 2 2 2" xfId="1999" xr:uid="{1C174343-0DB7-4604-8720-3AE88D343FF3}"/>
    <cellStyle name="tableau | cellule | (normal) | decimal 3 2 2 3" xfId="2000" xr:uid="{DE2CAE0B-FCBB-46D0-989B-CA7D9813B4E8}"/>
    <cellStyle name="tableau | cellule | (normal) | decimal 3 2 3" xfId="2001" xr:uid="{CDE738B0-538D-4B2C-B936-76392BC675E3}"/>
    <cellStyle name="tableau | cellule | (normal) | decimal 3 2 4" xfId="2002" xr:uid="{172B8958-950C-4A1F-BEC9-EFDC62142B92}"/>
    <cellStyle name="tableau | cellule | (normal) | decimal 3 3" xfId="2003" xr:uid="{DEEEF5A7-6E56-4E93-B4E2-25320AC0B4D5}"/>
    <cellStyle name="tableau | cellule | (normal) | decimal 3 3 2" xfId="2004" xr:uid="{3E7AFBBC-DD51-485A-A4C6-0F0D2C25C405}"/>
    <cellStyle name="tableau | cellule | (normal) | decimal 3 3 3" xfId="2005" xr:uid="{B55568F1-0F69-44C7-A3A1-D45A5D1EDD15}"/>
    <cellStyle name="tableau | cellule | (normal) | decimal 3 4" xfId="2006" xr:uid="{8C10DE94-939F-4DF8-ABEA-088D54405D67}"/>
    <cellStyle name="tableau | cellule | (normal) | decimal 3 4 2" xfId="2007" xr:uid="{BF6665D4-6346-4101-BF03-D60769127CAF}"/>
    <cellStyle name="tableau | cellule | (normal) | decimal 3 4 3" xfId="2008" xr:uid="{5B1F5D93-48FD-4ADC-A7CA-8059E24354A8}"/>
    <cellStyle name="tableau | cellule | (normal) | decimal 3 5" xfId="2009" xr:uid="{D6A64446-B598-47C3-9B8B-C3D92AD6B3D9}"/>
    <cellStyle name="tableau | cellule | (normal) | decimal 3 5 2" xfId="2010" xr:uid="{CEE63E22-31FA-4CB2-A5ED-C289D13E727C}"/>
    <cellStyle name="tableau | cellule | (normal) | decimal 3 5 3" xfId="2011" xr:uid="{0036A462-8C8A-4CFF-A5F0-1851E4D508DB}"/>
    <cellStyle name="tableau | cellule | (normal) | decimal 3 6" xfId="2012" xr:uid="{49654C6C-F18B-42C7-8286-FAA26E98E76B}"/>
    <cellStyle name="tableau | cellule | (normal) | decimal 3 7" xfId="2013" xr:uid="{B1DA6EC8-2636-4772-9654-C91513437EAD}"/>
    <cellStyle name="tableau | cellule | (normal) | decimal 4" xfId="2014" xr:uid="{D419FB64-308E-4900-99E6-9FD68E92FD3C}"/>
    <cellStyle name="tableau | cellule | (normal) | decimal 4 2" xfId="2015" xr:uid="{B4B38AC8-501F-4EC5-9EC7-8756E0C1BD92}"/>
    <cellStyle name="tableau | cellule | (normal) | decimal 4 2 2" xfId="2016" xr:uid="{0BCBD41E-7B1B-4DFA-A964-3E2C2F5A42F1}"/>
    <cellStyle name="tableau | cellule | (normal) | decimal 4 2 2 2" xfId="2017" xr:uid="{8E0F80CE-A29F-4188-8E43-6A12C977D87C}"/>
    <cellStyle name="tableau | cellule | (normal) | decimal 4 2 2 3" xfId="2018" xr:uid="{921433E7-691F-42A3-9DEB-EB37673842D3}"/>
    <cellStyle name="tableau | cellule | (normal) | decimal 4 2 3" xfId="2019" xr:uid="{F2AB48E3-FB66-425E-A8B2-413F8E23F6C0}"/>
    <cellStyle name="tableau | cellule | (normal) | decimal 4 2 4" xfId="2020" xr:uid="{1E6780B1-9B31-4B12-A691-25E7C07B2EFC}"/>
    <cellStyle name="tableau | cellule | (normal) | decimal 4 3" xfId="2021" xr:uid="{1EA7C6E2-FB1D-49FA-8AAD-992A4621BF2F}"/>
    <cellStyle name="tableau | cellule | (normal) | decimal 4 3 2" xfId="2022" xr:uid="{64FB9B1B-F2A7-4D19-8378-818F80AA7EDE}"/>
    <cellStyle name="tableau | cellule | (normal) | decimal 4 3 3" xfId="2023" xr:uid="{DC5AEF81-16D8-4C73-8E22-69F258EE43B5}"/>
    <cellStyle name="tableau | cellule | (normal) | decimal 4 4" xfId="2024" xr:uid="{12CB281E-B1FC-416D-B06C-3CB4D2AB5E2C}"/>
    <cellStyle name="tableau | cellule | (normal) | decimal 4 4 2" xfId="2025" xr:uid="{A194FC92-914D-40F5-BDF0-169D0730ED82}"/>
    <cellStyle name="tableau | cellule | (normal) | decimal 4 4 3" xfId="2026" xr:uid="{C35E0858-BEA1-445D-9274-939911DB1C5B}"/>
    <cellStyle name="tableau | cellule | (normal) | decimal 4 5" xfId="2027" xr:uid="{9977D862-2300-4447-B6E9-6820EDA58869}"/>
    <cellStyle name="tableau | cellule | (normal) | decimal 4 5 2" xfId="2028" xr:uid="{CCE7FEA6-B386-4B15-8246-2465353EBFD1}"/>
    <cellStyle name="tableau | cellule | (normal) | decimal 4 5 3" xfId="2029" xr:uid="{5B60F0C3-DF6E-453B-A500-CA8FAD0B3728}"/>
    <cellStyle name="tableau | cellule | (normal) | decimal 4 6" xfId="2030" xr:uid="{3EF3B107-9F5F-4BEE-9950-5D0835B2D35E}"/>
    <cellStyle name="tableau | cellule | (normal) | decimal 4 7" xfId="2031" xr:uid="{E53A8D55-2663-42DD-A2B2-D2929B9EA82F}"/>
    <cellStyle name="tableau | cellule | (normal) | entier" xfId="2032" xr:uid="{16123CE5-05CC-43CF-985B-865736176519}"/>
    <cellStyle name="tableau | cellule | (normal) | entier 2" xfId="2033" xr:uid="{21073EBD-645A-4091-AB86-486AB8613FD9}"/>
    <cellStyle name="tableau | cellule | (normal) | entier 2 2" xfId="2034" xr:uid="{96D74AA9-7F40-4216-BADC-2622C2741DC4}"/>
    <cellStyle name="tableau | cellule | (normal) | entier 2 2 2" xfId="2035" xr:uid="{2C7266FB-57E9-405C-9867-341CCB71EDB3}"/>
    <cellStyle name="tableau | cellule | (normal) | entier 2 2 3" xfId="2036" xr:uid="{3FBD28B7-5884-400D-82E9-AA95EF4458A9}"/>
    <cellStyle name="tableau | cellule | (normal) | entier 2 3" xfId="2037" xr:uid="{B6FD3F25-0E9D-4AE7-B5DB-CAF50DB0A94B}"/>
    <cellStyle name="tableau | cellule | (normal) | entier 2 4" xfId="2038" xr:uid="{8E290688-F261-4C21-92B8-1405397FC2BD}"/>
    <cellStyle name="tableau | cellule | (normal) | entier 3" xfId="2039" xr:uid="{D27F5250-CE37-4768-A4CE-8FD4C850939A}"/>
    <cellStyle name="tableau | cellule | (normal) | entier 3 2" xfId="2040" xr:uid="{81CD97AE-A71C-4921-8D45-AE854A7A7CAB}"/>
    <cellStyle name="tableau | cellule | (normal) | entier 3 3" xfId="2041" xr:uid="{8D8B4C05-D10D-4A7D-9597-1AD14910EF92}"/>
    <cellStyle name="tableau | cellule | (normal) | entier 4" xfId="2042" xr:uid="{F5EFEC5B-6DE3-4B45-AA5E-460B9E83AA98}"/>
    <cellStyle name="tableau | cellule | (normal) | entier 4 2" xfId="2043" xr:uid="{70A6FA3F-DF09-4605-BDB5-80FAF0C0B2BC}"/>
    <cellStyle name="tableau | cellule | (normal) | entier 4 3" xfId="2044" xr:uid="{738CEC0E-CE81-442F-98D5-2F794E88FB37}"/>
    <cellStyle name="tableau | cellule | (normal) | entier 5" xfId="2045" xr:uid="{7EE9673D-086D-4834-9BE6-DCC8B6CAA9A3}"/>
    <cellStyle name="tableau | cellule | (normal) | entier 5 2" xfId="2046" xr:uid="{277BEDC7-D9DA-42CD-B451-45394FEE4D0D}"/>
    <cellStyle name="tableau | cellule | (normal) | entier 5 3" xfId="2047" xr:uid="{EAFF5027-D6BE-4827-9FE0-0257B6CD0A54}"/>
    <cellStyle name="tableau | cellule | (normal) | entier 6" xfId="2048" xr:uid="{D8E10E55-811A-44B3-8FEC-4CAC9ACDB2FA}"/>
    <cellStyle name="tableau | cellule | (normal) | entier 7" xfId="2049" xr:uid="{41BE5946-F432-4843-B257-BD7509104E6B}"/>
    <cellStyle name="tableau | cellule | (normal) | euro | decimal 1" xfId="2050" xr:uid="{725902B8-A315-4DD7-A2A8-4FEF025E3B88}"/>
    <cellStyle name="tableau | cellule | (normal) | euro | decimal 1 2" xfId="2051" xr:uid="{C46FC55A-07FF-4B7F-AED9-2CE5446AC3D2}"/>
    <cellStyle name="tableau | cellule | (normal) | euro | decimal 1 2 2" xfId="2052" xr:uid="{6766F448-90B5-411B-89C6-368AE15E55E5}"/>
    <cellStyle name="tableau | cellule | (normal) | euro | decimal 1 2 2 2" xfId="2053" xr:uid="{1FAB4CA9-94CF-4EF3-861F-26A60D5058F8}"/>
    <cellStyle name="tableau | cellule | (normal) | euro | decimal 1 2 2 3" xfId="2054" xr:uid="{7C907042-F5F9-4FC5-A9F7-65B556329266}"/>
    <cellStyle name="tableau | cellule | (normal) | euro | decimal 1 2 3" xfId="2055" xr:uid="{4BCB568F-A0BE-4837-B95E-051FE6C7EF2A}"/>
    <cellStyle name="tableau | cellule | (normal) | euro | decimal 1 2 4" xfId="2056" xr:uid="{2BCD5627-F398-4690-949D-808FF889BD1F}"/>
    <cellStyle name="tableau | cellule | (normal) | euro | decimal 1 3" xfId="2057" xr:uid="{05A2D85C-8261-43F5-8FB5-DECC20744153}"/>
    <cellStyle name="tableau | cellule | (normal) | euro | decimal 1 3 2" xfId="2058" xr:uid="{EA0787AD-D365-4C10-BB4A-DE9E6D91BA40}"/>
    <cellStyle name="tableau | cellule | (normal) | euro | decimal 1 3 3" xfId="2059" xr:uid="{5C51A209-05A3-4955-8979-43D37C00C347}"/>
    <cellStyle name="tableau | cellule | (normal) | euro | decimal 1 4" xfId="2060" xr:uid="{3A7FC9A9-7417-4D87-89D8-B52FD48794BC}"/>
    <cellStyle name="tableau | cellule | (normal) | euro | decimal 1 4 2" xfId="2061" xr:uid="{30050EAE-0DE0-4089-A655-5B2CA48E5F76}"/>
    <cellStyle name="tableau | cellule | (normal) | euro | decimal 1 4 3" xfId="2062" xr:uid="{57B921E1-BD2F-4185-9107-CA9BC715068E}"/>
    <cellStyle name="tableau | cellule | (normal) | euro | decimal 1 5" xfId="2063" xr:uid="{2154B2BC-0322-4F43-9A03-546D8882A0A3}"/>
    <cellStyle name="tableau | cellule | (normal) | euro | decimal 1 5 2" xfId="2064" xr:uid="{F89E1C39-F4DB-4BA1-B919-402DACBCB2C5}"/>
    <cellStyle name="tableau | cellule | (normal) | euro | decimal 1 5 3" xfId="2065" xr:uid="{208C7C74-DA6E-4F23-9A53-C9C38A89B815}"/>
    <cellStyle name="tableau | cellule | (normal) | euro | decimal 1 6" xfId="2066" xr:uid="{2474B3D1-8575-4E3F-AA04-A6D435539948}"/>
    <cellStyle name="tableau | cellule | (normal) | euro | decimal 1 7" xfId="2067" xr:uid="{8659892B-D6B0-486A-9881-CDA974D720B6}"/>
    <cellStyle name="tableau | cellule | (normal) | euro | decimal 2" xfId="2068" xr:uid="{9524C92F-8254-45B2-9E48-BAD702936715}"/>
    <cellStyle name="tableau | cellule | (normal) | euro | decimal 2 2" xfId="2069" xr:uid="{F64905BC-23C2-4013-81AD-70B060E0ACBD}"/>
    <cellStyle name="tableau | cellule | (normal) | euro | decimal 2 2 2" xfId="2070" xr:uid="{DCB5AD02-8117-488A-857E-DA488BB34AF7}"/>
    <cellStyle name="tableau | cellule | (normal) | euro | decimal 2 2 2 2" xfId="2071" xr:uid="{3A6F6E9A-195E-4B78-A120-74D05C7BC974}"/>
    <cellStyle name="tableau | cellule | (normal) | euro | decimal 2 2 2 3" xfId="2072" xr:uid="{86385D7B-22DD-45E5-8403-99BCB2680DDF}"/>
    <cellStyle name="tableau | cellule | (normal) | euro | decimal 2 2 3" xfId="2073" xr:uid="{EDA1B2EB-402F-46C1-A11D-136738B9E832}"/>
    <cellStyle name="tableau | cellule | (normal) | euro | decimal 2 2 4" xfId="2074" xr:uid="{83DDB955-AC27-4EC3-A07C-7E94EBB672DE}"/>
    <cellStyle name="tableau | cellule | (normal) | euro | decimal 2 3" xfId="2075" xr:uid="{9678EDEA-E96D-476B-8CDC-C1353B240CA4}"/>
    <cellStyle name="tableau | cellule | (normal) | euro | decimal 2 3 2" xfId="2076" xr:uid="{EBCCFB54-849A-4867-A1FA-FD1B9F430E5C}"/>
    <cellStyle name="tableau | cellule | (normal) | euro | decimal 2 3 3" xfId="2077" xr:uid="{661A3020-5841-4123-9E4F-2B6FFA448E8B}"/>
    <cellStyle name="tableau | cellule | (normal) | euro | decimal 2 4" xfId="2078" xr:uid="{D79DC2CF-5F09-4DD1-9E3B-F9A2C9C31F44}"/>
    <cellStyle name="tableau | cellule | (normal) | euro | decimal 2 4 2" xfId="2079" xr:uid="{88E6335E-A04B-4286-B5D8-90F2DEF606E8}"/>
    <cellStyle name="tableau | cellule | (normal) | euro | decimal 2 4 3" xfId="2080" xr:uid="{333CDA60-1C7A-4AAF-9074-298918CCF891}"/>
    <cellStyle name="tableau | cellule | (normal) | euro | decimal 2 5" xfId="2081" xr:uid="{EEF9F578-6415-4AA8-9E37-43A7AF622987}"/>
    <cellStyle name="tableau | cellule | (normal) | euro | decimal 2 5 2" xfId="2082" xr:uid="{3FA083AD-A498-484D-885C-78F47ED31CA5}"/>
    <cellStyle name="tableau | cellule | (normal) | euro | decimal 2 5 3" xfId="2083" xr:uid="{F80C9C80-D373-44E0-AFC2-E6E3AF82B562}"/>
    <cellStyle name="tableau | cellule | (normal) | euro | decimal 2 6" xfId="2084" xr:uid="{B6BB1A37-F92C-46EC-BB1D-F3F66F37D70B}"/>
    <cellStyle name="tableau | cellule | (normal) | euro | decimal 2 7" xfId="2085" xr:uid="{F22A49A8-7F22-4EAE-94D9-BC01D48947E6}"/>
    <cellStyle name="tableau | cellule | (normal) | euro | entier" xfId="2086" xr:uid="{69085FEE-AE9D-4497-A4D6-BB10C8CF5356}"/>
    <cellStyle name="tableau | cellule | (normal) | euro | entier 2" xfId="2087" xr:uid="{F6420422-7F1D-4447-B8B2-34A02060AECA}"/>
    <cellStyle name="tableau | cellule | (normal) | euro | entier 2 2" xfId="2088" xr:uid="{0D34B990-A702-45A1-8B73-7940C6FAF13E}"/>
    <cellStyle name="tableau | cellule | (normal) | euro | entier 2 2 2" xfId="2089" xr:uid="{2063E124-11C0-4BBC-A389-FFFDBBC2C972}"/>
    <cellStyle name="tableau | cellule | (normal) | euro | entier 2 2 3" xfId="2090" xr:uid="{21013E3A-44C4-4533-B820-BBA2C39FDE21}"/>
    <cellStyle name="tableau | cellule | (normal) | euro | entier 2 3" xfId="2091" xr:uid="{AFAECFD2-473D-40E6-881C-986B806A597E}"/>
    <cellStyle name="tableau | cellule | (normal) | euro | entier 2 4" xfId="2092" xr:uid="{9B3D6AAF-09D6-4898-B5C8-005F6B537ABE}"/>
    <cellStyle name="tableau | cellule | (normal) | euro | entier 3" xfId="2093" xr:uid="{BD234218-6E3A-4B16-84C5-1F73D27B00F9}"/>
    <cellStyle name="tableau | cellule | (normal) | euro | entier 3 2" xfId="2094" xr:uid="{F3349427-70E4-416B-91BD-6E2B8BAB2E15}"/>
    <cellStyle name="tableau | cellule | (normal) | euro | entier 3 3" xfId="2095" xr:uid="{B1075BE1-B0F9-41BA-9835-7AD3550F202D}"/>
    <cellStyle name="tableau | cellule | (normal) | euro | entier 4" xfId="2096" xr:uid="{B29EB850-F01E-4051-9148-E0199790B9FA}"/>
    <cellStyle name="tableau | cellule | (normal) | euro | entier 4 2" xfId="2097" xr:uid="{295261AE-9CFA-4B0A-B889-2C6BDB4A67A7}"/>
    <cellStyle name="tableau | cellule | (normal) | euro | entier 4 3" xfId="2098" xr:uid="{3CB49D6E-39B1-4C8A-82B3-66D22CC5168F}"/>
    <cellStyle name="tableau | cellule | (normal) | euro | entier 5" xfId="2099" xr:uid="{F82B9022-1DD0-45DE-8338-4A4161F4D558}"/>
    <cellStyle name="tableau | cellule | (normal) | euro | entier 5 2" xfId="2100" xr:uid="{342E5857-9AB4-4C6C-AF5E-759420038635}"/>
    <cellStyle name="tableau | cellule | (normal) | euro | entier 5 3" xfId="2101" xr:uid="{1D78C0D1-D36D-4860-ACDA-A0F02BE9E95B}"/>
    <cellStyle name="tableau | cellule | (normal) | euro | entier 6" xfId="2102" xr:uid="{E2ADCF8A-B504-48EE-8CAA-8CBE2DFF7C03}"/>
    <cellStyle name="tableau | cellule | (normal) | euro | entier 7" xfId="2103" xr:uid="{52B32812-1B39-43A6-88BD-5F5FDA1B0D18}"/>
    <cellStyle name="tableau | cellule | (normal) | franc | decimal 1" xfId="2104" xr:uid="{23453158-93B7-4C3C-ABF3-31FB4FA78E6E}"/>
    <cellStyle name="tableau | cellule | (normal) | franc | decimal 1 2" xfId="2105" xr:uid="{C7E146C9-8F09-437A-AF3A-BF2E56B73751}"/>
    <cellStyle name="tableau | cellule | (normal) | franc | decimal 1 2 2" xfId="2106" xr:uid="{E8C6814F-A46D-4F75-A05F-ECB59DD87E60}"/>
    <cellStyle name="tableau | cellule | (normal) | franc | decimal 1 2 2 2" xfId="2107" xr:uid="{538492FB-6579-493F-B0F3-4BE6A411ECED}"/>
    <cellStyle name="tableau | cellule | (normal) | franc | decimal 1 2 2 3" xfId="2108" xr:uid="{B30C9E77-3DF9-4C23-AC35-E94A8AC0442C}"/>
    <cellStyle name="tableau | cellule | (normal) | franc | decimal 1 2 3" xfId="2109" xr:uid="{025C0EF5-0181-42AE-BA18-E0E420ADA626}"/>
    <cellStyle name="tableau | cellule | (normal) | franc | decimal 1 2 4" xfId="2110" xr:uid="{AF4BEDDD-8A12-4CA6-9765-1D7596A2D90D}"/>
    <cellStyle name="tableau | cellule | (normal) | franc | decimal 1 3" xfId="2111" xr:uid="{A30A4B95-4B5A-4C74-AC02-DE8B02C659FE}"/>
    <cellStyle name="tableau | cellule | (normal) | franc | decimal 1 3 2" xfId="2112" xr:uid="{1F5B827E-8DA6-47FC-B3C6-47A841A238EB}"/>
    <cellStyle name="tableau | cellule | (normal) | franc | decimal 1 3 3" xfId="2113" xr:uid="{FE5A877C-560A-4C14-A41C-97A303991EB8}"/>
    <cellStyle name="tableau | cellule | (normal) | franc | decimal 1 4" xfId="2114" xr:uid="{51502992-31B6-480C-9EF2-E0AD634910D8}"/>
    <cellStyle name="tableau | cellule | (normal) | franc | decimal 1 4 2" xfId="2115" xr:uid="{D9C7A7EE-83ED-4B9E-8A30-5D60EF32532E}"/>
    <cellStyle name="tableau | cellule | (normal) | franc | decimal 1 4 3" xfId="2116" xr:uid="{43409FEE-F1A4-4A4E-9085-41C865689E42}"/>
    <cellStyle name="tableau | cellule | (normal) | franc | decimal 1 5" xfId="2117" xr:uid="{D10285D1-9980-453E-9F71-E3D68435DA5A}"/>
    <cellStyle name="tableau | cellule | (normal) | franc | decimal 1 5 2" xfId="2118" xr:uid="{A01C22C3-E8D4-4416-92E2-85109DB5BD87}"/>
    <cellStyle name="tableau | cellule | (normal) | franc | decimal 1 5 3" xfId="2119" xr:uid="{E2A7CBB5-C03B-4AE1-B871-1FCFB541EDED}"/>
    <cellStyle name="tableau | cellule | (normal) | franc | decimal 1 6" xfId="2120" xr:uid="{3936430A-8330-4CD1-8430-2996B9ACA579}"/>
    <cellStyle name="tableau | cellule | (normal) | franc | decimal 1 7" xfId="2121" xr:uid="{ACED1417-0FE5-4AEC-8B3C-A671C429526B}"/>
    <cellStyle name="tableau | cellule | (normal) | franc | decimal 2" xfId="2122" xr:uid="{0D7ACFAF-0C79-40C1-92DF-1686A8D19AE5}"/>
    <cellStyle name="tableau | cellule | (normal) | franc | decimal 2 2" xfId="2123" xr:uid="{5D756BF1-DE66-48F4-B810-7FA7DCB6D47D}"/>
    <cellStyle name="tableau | cellule | (normal) | franc | decimal 2 2 2" xfId="2124" xr:uid="{0313F268-2935-4B05-B49F-87FBD1E1EC4E}"/>
    <cellStyle name="tableau | cellule | (normal) | franc | decimal 2 2 2 2" xfId="2125" xr:uid="{F4504D1D-B093-4801-84CC-670C54863D65}"/>
    <cellStyle name="tableau | cellule | (normal) | franc | decimal 2 2 2 3" xfId="2126" xr:uid="{7ECBA7B6-0B55-4547-BF32-2768CC77A08C}"/>
    <cellStyle name="tableau | cellule | (normal) | franc | decimal 2 2 3" xfId="2127" xr:uid="{E39BB633-9EFA-45C1-ADFD-21B62EE2F16D}"/>
    <cellStyle name="tableau | cellule | (normal) | franc | decimal 2 2 4" xfId="2128" xr:uid="{95A71872-2165-4026-9EEB-863657A062D6}"/>
    <cellStyle name="tableau | cellule | (normal) | franc | decimal 2 3" xfId="2129" xr:uid="{BD1B045B-8B34-4C0E-AB92-9065BD3C2C9C}"/>
    <cellStyle name="tableau | cellule | (normal) | franc | decimal 2 3 2" xfId="2130" xr:uid="{FFD91B80-128D-4B04-8EB3-7D1FB5DC495B}"/>
    <cellStyle name="tableau | cellule | (normal) | franc | decimal 2 3 3" xfId="2131" xr:uid="{73B546FC-DB95-445F-966F-AAD518E26BF7}"/>
    <cellStyle name="tableau | cellule | (normal) | franc | decimal 2 4" xfId="2132" xr:uid="{60B4D878-5401-4F05-9CF7-2790ABA3B5C3}"/>
    <cellStyle name="tableau | cellule | (normal) | franc | decimal 2 4 2" xfId="2133" xr:uid="{B51F371C-7B20-49E5-A768-ACB6A1A7FAAE}"/>
    <cellStyle name="tableau | cellule | (normal) | franc | decimal 2 4 3" xfId="2134" xr:uid="{84E8278B-1BA0-4F13-B95A-FE3716CAB9AE}"/>
    <cellStyle name="tableau | cellule | (normal) | franc | decimal 2 5" xfId="2135" xr:uid="{98C1D990-50AE-4DA8-BDA5-D9B14D5A3C93}"/>
    <cellStyle name="tableau | cellule | (normal) | franc | decimal 2 5 2" xfId="2136" xr:uid="{F6E2F001-BC28-4C33-AC89-9C4CBFCAB14F}"/>
    <cellStyle name="tableau | cellule | (normal) | franc | decimal 2 5 3" xfId="2137" xr:uid="{BBD94C4A-3E0A-424E-8E0E-14FF011AA149}"/>
    <cellStyle name="tableau | cellule | (normal) | franc | decimal 2 6" xfId="2138" xr:uid="{4FF76A46-968A-487A-A374-1B20313C9E7A}"/>
    <cellStyle name="tableau | cellule | (normal) | franc | decimal 2 7" xfId="2139" xr:uid="{3DE0F3AB-FAC3-40D3-A6CF-0C28BED8837A}"/>
    <cellStyle name="tableau | cellule | (normal) | franc | entier" xfId="2140" xr:uid="{84EBF28C-1D05-4379-8DBA-3B29E2053A96}"/>
    <cellStyle name="tableau | cellule | (normal) | franc | entier 2" xfId="2141" xr:uid="{95D13855-DAA7-42E4-A2A9-B553A242B758}"/>
    <cellStyle name="tableau | cellule | (normal) | franc | entier 2 2" xfId="2142" xr:uid="{6D3D820D-EB42-43D7-A0D7-47A17DF49FE5}"/>
    <cellStyle name="tableau | cellule | (normal) | franc | entier 2 2 2" xfId="2143" xr:uid="{38D0615B-5895-4F30-8A20-00298A39AEBB}"/>
    <cellStyle name="tableau | cellule | (normal) | franc | entier 2 2 3" xfId="2144" xr:uid="{3E174127-BD26-438B-90E6-CB25E65ACBFE}"/>
    <cellStyle name="tableau | cellule | (normal) | franc | entier 2 3" xfId="2145" xr:uid="{CC504F90-A67A-4DF5-A4DA-28DFA92487FA}"/>
    <cellStyle name="tableau | cellule | (normal) | franc | entier 2 4" xfId="2146" xr:uid="{829B938C-309C-4F58-B43C-FAF598CC461A}"/>
    <cellStyle name="tableau | cellule | (normal) | franc | entier 3" xfId="2147" xr:uid="{EF8020C6-2835-4114-8F13-7224F270717B}"/>
    <cellStyle name="tableau | cellule | (normal) | franc | entier 3 2" xfId="2148" xr:uid="{1002BAD8-5A92-4176-A175-7B749B2FFF4A}"/>
    <cellStyle name="tableau | cellule | (normal) | franc | entier 3 3" xfId="2149" xr:uid="{75F9EE1C-CC42-4D4B-B1C9-1955AA640B0A}"/>
    <cellStyle name="tableau | cellule | (normal) | franc | entier 4" xfId="2150" xr:uid="{E3BD9EE5-8CAC-4045-8F09-8BA0E2905714}"/>
    <cellStyle name="tableau | cellule | (normal) | franc | entier 4 2" xfId="2151" xr:uid="{295463ED-5409-4E41-9C6C-531B82EC9418}"/>
    <cellStyle name="tableau | cellule | (normal) | franc | entier 4 3" xfId="2152" xr:uid="{61232C26-C8AF-4ABC-9DA2-7ACB0014DFEC}"/>
    <cellStyle name="tableau | cellule | (normal) | franc | entier 5" xfId="2153" xr:uid="{B7032B6F-4186-4BD7-9A17-4B9331472CE9}"/>
    <cellStyle name="tableau | cellule | (normal) | franc | entier 5 2" xfId="2154" xr:uid="{80392D6D-7902-470E-8056-2439B7F76E24}"/>
    <cellStyle name="tableau | cellule | (normal) | franc | entier 5 3" xfId="2155" xr:uid="{783FA4BA-B789-41BF-9C3D-980D9CC8B646}"/>
    <cellStyle name="tableau | cellule | (normal) | franc | entier 6" xfId="2156" xr:uid="{6ED9A75F-8DC9-4DF2-B5AE-703F45660554}"/>
    <cellStyle name="tableau | cellule | (normal) | franc | entier 7" xfId="2157" xr:uid="{EB47CF26-D080-443E-897F-BD255247E552}"/>
    <cellStyle name="tableau | cellule | (normal) | pourcentage | decimal 1" xfId="2158" xr:uid="{A4810DF1-C5AE-469E-9F3B-5488B6921174}"/>
    <cellStyle name="tableau | cellule | (normal) | pourcentage | decimal 1 2" xfId="2159" xr:uid="{A33D2782-3EAB-434F-BA6D-102A494FC706}"/>
    <cellStyle name="tableau | cellule | (normal) | pourcentage | decimal 1 2 2" xfId="2160" xr:uid="{93B161D4-B951-4ED4-A566-CA3631837781}"/>
    <cellStyle name="tableau | cellule | (normal) | pourcentage | decimal 1 2 2 2" xfId="2161" xr:uid="{555D5A17-8698-414D-9066-F75E72C906D6}"/>
    <cellStyle name="tableau | cellule | (normal) | pourcentage | decimal 1 2 2 3" xfId="2162" xr:uid="{4B7EF9AB-D235-4981-8288-BA69D833BEE6}"/>
    <cellStyle name="tableau | cellule | (normal) | pourcentage | decimal 1 2 3" xfId="2163" xr:uid="{FA066A21-06E0-418F-BD8F-9BBAB45D964C}"/>
    <cellStyle name="tableau | cellule | (normal) | pourcentage | decimal 1 2 4" xfId="2164" xr:uid="{6EFE12AE-2AD3-4BAC-B79D-864EFA9C4E43}"/>
    <cellStyle name="tableau | cellule | (normal) | pourcentage | decimal 1 3" xfId="2165" xr:uid="{45157BD9-D2A2-48FB-A5CA-F8A251086B63}"/>
    <cellStyle name="tableau | cellule | (normal) | pourcentage | decimal 1 3 2" xfId="2166" xr:uid="{CB460228-0838-43DA-B388-0EC5BFCD3C81}"/>
    <cellStyle name="tableau | cellule | (normal) | pourcentage | decimal 1 3 3" xfId="2167" xr:uid="{B0473D99-C62C-4BA8-B5E2-68982660532E}"/>
    <cellStyle name="tableau | cellule | (normal) | pourcentage | decimal 1 4" xfId="2168" xr:uid="{2F579D42-734E-4A8F-880B-65DC290D8331}"/>
    <cellStyle name="tableau | cellule | (normal) | pourcentage | decimal 1 4 2" xfId="2169" xr:uid="{2AAF7033-0EAA-4687-8911-08595E1E58CD}"/>
    <cellStyle name="tableau | cellule | (normal) | pourcentage | decimal 1 4 3" xfId="2170" xr:uid="{91CB4249-35AF-4068-9411-AF4F4B61AB23}"/>
    <cellStyle name="tableau | cellule | (normal) | pourcentage | decimal 1 5" xfId="2171" xr:uid="{6BE65CDD-A6C5-44B3-9D8B-32B337B3B631}"/>
    <cellStyle name="tableau | cellule | (normal) | pourcentage | decimal 1 5 2" xfId="2172" xr:uid="{AE37F67A-1D73-4DAC-B5D8-E49B3A58FA3D}"/>
    <cellStyle name="tableau | cellule | (normal) | pourcentage | decimal 1 5 3" xfId="2173" xr:uid="{A3CC8BB7-851D-4F9B-96E3-C425928B33DF}"/>
    <cellStyle name="tableau | cellule | (normal) | pourcentage | decimal 1 6" xfId="2174" xr:uid="{5D66C0B0-0108-4E9B-88E6-D8CF8F809809}"/>
    <cellStyle name="tableau | cellule | (normal) | pourcentage | decimal 1 7" xfId="2175" xr:uid="{3C21C6FB-BB8A-4192-B0F7-43157B796C0F}"/>
    <cellStyle name="tableau | cellule | (normal) | pourcentage | decimal 2" xfId="2176" xr:uid="{32319DDF-666C-4855-A781-EC7ADF1486C1}"/>
    <cellStyle name="tableau | cellule | (normal) | pourcentage | decimal 2 2" xfId="2177" xr:uid="{89FEE3FE-D1FC-43F8-9D63-3F41CCF16222}"/>
    <cellStyle name="tableau | cellule | (normal) | pourcentage | decimal 2 2 2" xfId="2178" xr:uid="{5D58E581-CF5C-421F-A9F2-7AC36D5589CD}"/>
    <cellStyle name="tableau | cellule | (normal) | pourcentage | decimal 2 2 2 2" xfId="2179" xr:uid="{EDFEDBAB-1CCA-4375-BC31-FFF173F3356B}"/>
    <cellStyle name="tableau | cellule | (normal) | pourcentage | decimal 2 2 2 3" xfId="2180" xr:uid="{498F7588-EB96-47E6-8064-C94C235CE0DF}"/>
    <cellStyle name="tableau | cellule | (normal) | pourcentage | decimal 2 2 3" xfId="2181" xr:uid="{32FBEBDE-037F-4AC6-8A93-1900B12F5994}"/>
    <cellStyle name="tableau | cellule | (normal) | pourcentage | decimal 2 2 4" xfId="2182" xr:uid="{E4D118D2-2110-4CA8-A0D4-F43AB7796316}"/>
    <cellStyle name="tableau | cellule | (normal) | pourcentage | decimal 2 3" xfId="2183" xr:uid="{8E445A46-574D-47DD-8B4A-60E5390F62BA}"/>
    <cellStyle name="tableau | cellule | (normal) | pourcentage | decimal 2 3 2" xfId="2184" xr:uid="{DBF550C4-7A69-449D-940A-3AE2681531DF}"/>
    <cellStyle name="tableau | cellule | (normal) | pourcentage | decimal 2 3 3" xfId="2185" xr:uid="{229F64A3-8757-4AB9-8A31-F610826DFF02}"/>
    <cellStyle name="tableau | cellule | (normal) | pourcentage | decimal 2 4" xfId="2186" xr:uid="{DB3F1967-5D0C-4A77-B26F-92DC3A83CD59}"/>
    <cellStyle name="tableau | cellule | (normal) | pourcentage | decimal 2 4 2" xfId="2187" xr:uid="{4EA2794B-B7A8-4157-B8F9-66E56ED8BE74}"/>
    <cellStyle name="tableau | cellule | (normal) | pourcentage | decimal 2 4 3" xfId="2188" xr:uid="{FADC71AD-E100-46AB-9522-CCFE46341B35}"/>
    <cellStyle name="tableau | cellule | (normal) | pourcentage | decimal 2 5" xfId="2189" xr:uid="{D2BEA835-97A5-45C2-8E22-FE97332035C1}"/>
    <cellStyle name="tableau | cellule | (normal) | pourcentage | decimal 2 5 2" xfId="2190" xr:uid="{3F5413CB-A710-4FAD-BA89-894D5F5448B6}"/>
    <cellStyle name="tableau | cellule | (normal) | pourcentage | decimal 2 5 3" xfId="2191" xr:uid="{B56B1B79-F48A-436A-A5FA-473AC2DA9C75}"/>
    <cellStyle name="tableau | cellule | (normal) | pourcentage | decimal 2 6" xfId="2192" xr:uid="{1BF29FA8-B5B7-4907-A7C2-05D52968B7DF}"/>
    <cellStyle name="tableau | cellule | (normal) | pourcentage | decimal 2 7" xfId="2193" xr:uid="{18CB2727-1A2D-446D-8ABC-8C93DF60508B}"/>
    <cellStyle name="tableau | cellule | (normal) | pourcentage | entier" xfId="2194" xr:uid="{AF886B97-014C-4887-AB2D-0D5640693203}"/>
    <cellStyle name="tableau | cellule | (normal) | pourcentage | entier 2" xfId="2195" xr:uid="{9E6779A1-CE08-450A-B84A-4ED57B18E683}"/>
    <cellStyle name="tableau | cellule | (normal) | pourcentage | entier 2 2" xfId="2196" xr:uid="{4062FDE4-BFC3-44E8-8819-CDB53CE23B7E}"/>
    <cellStyle name="tableau | cellule | (normal) | pourcentage | entier 2 2 2" xfId="2197" xr:uid="{CED7C59B-1E15-405F-8AFB-A16C941F0796}"/>
    <cellStyle name="tableau | cellule | (normal) | pourcentage | entier 2 2 3" xfId="2198" xr:uid="{7ED5FB2E-6EF9-41E3-B93B-3BBE5D5665FB}"/>
    <cellStyle name="tableau | cellule | (normal) | pourcentage | entier 2 3" xfId="2199" xr:uid="{EF75A959-E9C0-4B82-842E-6144A9E2E313}"/>
    <cellStyle name="tableau | cellule | (normal) | pourcentage | entier 2 4" xfId="2200" xr:uid="{2C0A5C8A-5832-4113-869D-468A9527BD73}"/>
    <cellStyle name="tableau | cellule | (normal) | pourcentage | entier 3" xfId="2201" xr:uid="{409B4644-61EF-4CFE-BC4C-C71C79D3EBAF}"/>
    <cellStyle name="tableau | cellule | (normal) | pourcentage | entier 3 2" xfId="2202" xr:uid="{051DEFC1-88E4-47B7-87CE-69BE9A6EE860}"/>
    <cellStyle name="tableau | cellule | (normal) | pourcentage | entier 3 3" xfId="2203" xr:uid="{587FFA99-03EA-494B-BE1F-E418129210AC}"/>
    <cellStyle name="tableau | cellule | (normal) | pourcentage | entier 4" xfId="2204" xr:uid="{F08F9D9A-9137-495B-81DB-B7CC70EAB113}"/>
    <cellStyle name="tableau | cellule | (normal) | pourcentage | entier 4 2" xfId="2205" xr:uid="{D6E41EEC-1CFF-45EC-9BF5-1A8B700CCC55}"/>
    <cellStyle name="tableau | cellule | (normal) | pourcentage | entier 4 3" xfId="2206" xr:uid="{52AEC582-6EA0-43F6-9063-649068490E16}"/>
    <cellStyle name="tableau | cellule | (normal) | pourcentage | entier 5" xfId="2207" xr:uid="{7C5299EB-E394-49AB-872D-E027B84031BC}"/>
    <cellStyle name="tableau | cellule | (normal) | pourcentage | entier 5 2" xfId="2208" xr:uid="{9C28D899-570D-4F26-B90B-10D987137A82}"/>
    <cellStyle name="tableau | cellule | (normal) | pourcentage | entier 5 3" xfId="2209" xr:uid="{DCDB0668-8769-4233-A2DC-5CB3E39F5B57}"/>
    <cellStyle name="tableau | cellule | (normal) | pourcentage | entier 6" xfId="2210" xr:uid="{F1CA34ED-860D-472D-BD9F-D1D6C2B639EA}"/>
    <cellStyle name="tableau | cellule | (normal) | pourcentage | entier 7" xfId="2211" xr:uid="{D70C53E1-08B7-44B8-BBB7-493863F27D10}"/>
    <cellStyle name="tableau | cellule | (normal) | standard" xfId="2212" xr:uid="{985AE15D-AAB2-4017-B7EA-0AA8DFFDF619}"/>
    <cellStyle name="tableau | cellule | (normal) | standard 2" xfId="2213" xr:uid="{10B98E1C-6476-4F6E-B668-950BE81B865F}"/>
    <cellStyle name="tableau | cellule | (normal) | standard 2 2" xfId="2214" xr:uid="{5D06655B-3414-4D77-9DE8-E5A5A3E41B3F}"/>
    <cellStyle name="tableau | cellule | (normal) | standard 2 2 2" xfId="2215" xr:uid="{F736778C-D09B-421B-8AC1-C992EDEA1706}"/>
    <cellStyle name="tableau | cellule | (normal) | standard 2 2 3" xfId="2216" xr:uid="{57FEFFDB-2EE4-4B5B-A915-97CAA2C54A4B}"/>
    <cellStyle name="tableau | cellule | (normal) | standard 2 3" xfId="2217" xr:uid="{D5E72669-00BC-40B4-AFB0-18D856FF07CD}"/>
    <cellStyle name="tableau | cellule | (normal) | standard 2 4" xfId="2218" xr:uid="{05744D06-F70B-4447-A41F-6600122FB6D6}"/>
    <cellStyle name="tableau | cellule | (normal) | standard 3" xfId="2219" xr:uid="{276E2455-048F-40BC-83A8-5A1BB7A00B8D}"/>
    <cellStyle name="tableau | cellule | (normal) | standard 3 2" xfId="2220" xr:uid="{5999ED07-23F1-4045-9CFD-0CF7BD4235D0}"/>
    <cellStyle name="tableau | cellule | (normal) | standard 3 3" xfId="2221" xr:uid="{65CEF893-1213-437C-B381-2E1969DCE0EA}"/>
    <cellStyle name="tableau | cellule | (normal) | standard 4" xfId="2222" xr:uid="{7B15D83D-53D4-4695-A1D6-15C918784F91}"/>
    <cellStyle name="tableau | cellule | (normal) | standard 4 2" xfId="2223" xr:uid="{395EF214-60F1-4F18-9A70-A1A2A6B14475}"/>
    <cellStyle name="tableau | cellule | (normal) | standard 4 3" xfId="2224" xr:uid="{883B8F3F-0885-457D-91C2-2A25BCFE181E}"/>
    <cellStyle name="tableau | cellule | (normal) | standard 5" xfId="2225" xr:uid="{7342AAD8-DEA0-4D64-94F1-BF1B4E879CDD}"/>
    <cellStyle name="tableau | cellule | (normal) | standard 5 2" xfId="2226" xr:uid="{7A2B5A0E-8E0E-4DFC-866A-C05104E84079}"/>
    <cellStyle name="tableau | cellule | (normal) | standard 5 3" xfId="2227" xr:uid="{077F9B24-694A-4E33-8846-8A468D3ADAC0}"/>
    <cellStyle name="tableau | cellule | (normal) | standard 6" xfId="2228" xr:uid="{3ED0E25C-2FC2-472D-982A-52A192F5DFE5}"/>
    <cellStyle name="tableau | cellule | (normal) | standard 7" xfId="2229" xr:uid="{1A853D49-C451-445C-8F32-22ACDEF94869}"/>
    <cellStyle name="tableau | cellule | (normal) | texte" xfId="2230" xr:uid="{73934CE2-41D5-491F-9F3B-5C08768ACAC0}"/>
    <cellStyle name="tableau | cellule | (normal) | texte 2" xfId="2231" xr:uid="{8F505AFB-C14D-45E2-83F9-B01B1AD733C2}"/>
    <cellStyle name="tableau | cellule | (normal) | texte 2 2" xfId="2232" xr:uid="{F220887D-2C5E-4E66-9331-5DFA61D30C38}"/>
    <cellStyle name="tableau | cellule | (normal) | texte 2 2 2" xfId="2233" xr:uid="{31CC25D0-F2AD-420A-ABD1-B293DCD73FF8}"/>
    <cellStyle name="tableau | cellule | (normal) | texte 2 2 3" xfId="2234" xr:uid="{5F90C360-44BC-45AC-8EE8-7DCE69B68B3F}"/>
    <cellStyle name="tableau | cellule | (normal) | texte 2 3" xfId="2235" xr:uid="{F5D4938E-AC5C-4E60-91F9-02D08A9FAAFE}"/>
    <cellStyle name="tableau | cellule | (normal) | texte 2 4" xfId="2236" xr:uid="{C315F8E6-D7AB-4A07-A009-FBB1ADAEF17D}"/>
    <cellStyle name="tableau | cellule | (normal) | texte 3" xfId="2237" xr:uid="{F7C22E09-564A-41A5-819F-E21E89D7495C}"/>
    <cellStyle name="tableau | cellule | (normal) | texte 3 2" xfId="2238" xr:uid="{D7043603-9E17-4D4F-8EDD-92D3841B4B01}"/>
    <cellStyle name="tableau | cellule | (normal) | texte 3 3" xfId="2239" xr:uid="{FF3153C9-58D6-4F5D-9F9C-0379ACC9B682}"/>
    <cellStyle name="tableau | cellule | (normal) | texte 4" xfId="2240" xr:uid="{1994E01E-2412-4469-A86F-DFBA06C7B093}"/>
    <cellStyle name="tableau | cellule | (normal) | texte 4 2" xfId="2241" xr:uid="{50EDDAC8-0854-41D1-96E6-C8C614D595AF}"/>
    <cellStyle name="tableau | cellule | (normal) | texte 4 3" xfId="2242" xr:uid="{743E552F-089C-471C-A89B-77C981C00F53}"/>
    <cellStyle name="tableau | cellule | (normal) | texte 5" xfId="2243" xr:uid="{7572CB50-3237-43FC-BB41-2F90E2B02813}"/>
    <cellStyle name="tableau | cellule | (normal) | texte 5 2" xfId="2244" xr:uid="{A70096D8-DAB5-4C01-8584-A987CA00DF8D}"/>
    <cellStyle name="tableau | cellule | (normal) | texte 5 3" xfId="2245" xr:uid="{D0D113B5-9F28-4FAD-AC16-C30A0FF771B0}"/>
    <cellStyle name="tableau | cellule | (normal) | texte 6" xfId="2246" xr:uid="{30EE1766-A630-42AA-96F7-73CC028168E5}"/>
    <cellStyle name="tableau | cellule | (normal) | texte 7" xfId="2247" xr:uid="{3AA1BA1E-2DC5-4C47-9E26-E0F84D3F45FD}"/>
    <cellStyle name="tableau | cellule | (total) | decimal 1" xfId="2248" xr:uid="{3A4114A7-7D7D-47A6-8F89-DA6B714E0AA1}"/>
    <cellStyle name="tableau | cellule | (total) | decimal 1 2" xfId="2249" xr:uid="{C247CECD-949A-4DF8-BB0D-78E039D9DC11}"/>
    <cellStyle name="tableau | cellule | (total) | decimal 1 2 2" xfId="2250" xr:uid="{CA235751-822F-4A15-9AA1-C641BC149A92}"/>
    <cellStyle name="tableau | cellule | (total) | decimal 1 2 3" xfId="2251" xr:uid="{F9627BF0-722A-4C02-AD44-94835F4FDEE2}"/>
    <cellStyle name="tableau | cellule | (total) | decimal 1 3" xfId="2252" xr:uid="{75661F6F-36D3-4130-B3BC-4ECE5DFD76ED}"/>
    <cellStyle name="tableau | cellule | (total) | decimal 1 3 2" xfId="2253" xr:uid="{DE50DA6F-62E1-4516-86FF-86420159CF0D}"/>
    <cellStyle name="tableau | cellule | (total) | decimal 1 3 3" xfId="2254" xr:uid="{1A1DA70C-5238-42C2-920B-74BB503582A8}"/>
    <cellStyle name="tableau | cellule | (total) | decimal 1 4" xfId="2255" xr:uid="{D023F5EC-0376-430E-BDFC-D55BE3DD15A5}"/>
    <cellStyle name="tableau | cellule | (total) | decimal 1 4 2" xfId="2256" xr:uid="{14A3450D-4D2E-46C8-8EA9-E4ADF3B4A836}"/>
    <cellStyle name="tableau | cellule | (total) | decimal 1 4 3" xfId="2257" xr:uid="{845CD380-EBDA-4DE9-A0C1-4EE3D4B61826}"/>
    <cellStyle name="tableau | cellule | (total) | decimal 1 5" xfId="2258" xr:uid="{D32D28CB-29E9-486E-9969-2103B33A8B84}"/>
    <cellStyle name="tableau | cellule | (total) | decimal 1 5 2" xfId="2259" xr:uid="{A4D1D072-D12A-48CF-802D-5B8BBFBFD7E6}"/>
    <cellStyle name="tableau | cellule | (total) | decimal 1 5 3" xfId="2260" xr:uid="{EEA125F5-59EB-4902-978B-536D0B757D73}"/>
    <cellStyle name="tableau | cellule | (total) | decimal 1 6" xfId="2261" xr:uid="{C014C46E-1749-4152-BB3D-328C900FABBC}"/>
    <cellStyle name="tableau | cellule | (total) | decimal 1 7" xfId="2262" xr:uid="{8E2787C2-9CBA-4781-8423-C579CB3A86F3}"/>
    <cellStyle name="tableau | cellule | (total) | decimal 2" xfId="2263" xr:uid="{017AE16A-BFA5-4379-B60C-EDB51588417E}"/>
    <cellStyle name="tableau | cellule | (total) | decimal 2 2" xfId="2264" xr:uid="{5D0BAEB7-FD18-4AD3-AF9D-46A9533BC2CE}"/>
    <cellStyle name="tableau | cellule | (total) | decimal 2 2 2" xfId="2265" xr:uid="{59BA028F-DB8E-48C4-A15D-588469109384}"/>
    <cellStyle name="tableau | cellule | (total) | decimal 2 2 3" xfId="2266" xr:uid="{4AF1BF29-7C42-4AA5-9870-7C66032EDF96}"/>
    <cellStyle name="tableau | cellule | (total) | decimal 2 3" xfId="2267" xr:uid="{F46FE619-F6C5-42F9-9827-459A842846DF}"/>
    <cellStyle name="tableau | cellule | (total) | decimal 2 3 2" xfId="2268" xr:uid="{3AB628C5-63F5-4D6D-9865-105DC9CB0941}"/>
    <cellStyle name="tableau | cellule | (total) | decimal 2 3 3" xfId="2269" xr:uid="{2F683EEC-492A-492B-9335-4448E09B4765}"/>
    <cellStyle name="tableau | cellule | (total) | decimal 2 4" xfId="2270" xr:uid="{596DBE2A-7C14-4162-85D9-02E5701A405E}"/>
    <cellStyle name="tableau | cellule | (total) | decimal 2 4 2" xfId="2271" xr:uid="{28F4C990-EA11-4EF8-B35C-4494F5C74FB0}"/>
    <cellStyle name="tableau | cellule | (total) | decimal 2 4 3" xfId="2272" xr:uid="{F1D2BA49-E1AB-4A97-9080-B39331952A4F}"/>
    <cellStyle name="tableau | cellule | (total) | decimal 2 5" xfId="2273" xr:uid="{2D47DC35-A491-425F-AAA0-405F57592387}"/>
    <cellStyle name="tableau | cellule | (total) | decimal 2 5 2" xfId="2274" xr:uid="{D7B1ADEE-3711-4945-94C5-844DBADD8B43}"/>
    <cellStyle name="tableau | cellule | (total) | decimal 2 5 3" xfId="2275" xr:uid="{5975BEC6-A249-4BB2-9272-31F05D9D2FB8}"/>
    <cellStyle name="tableau | cellule | (total) | decimal 2 6" xfId="2276" xr:uid="{95685FDA-2AA0-41E9-8762-AF7658292303}"/>
    <cellStyle name="tableau | cellule | (total) | decimal 2 7" xfId="2277" xr:uid="{2096CDD2-F8CD-4F9E-8E09-BF6031569BE4}"/>
    <cellStyle name="tableau | cellule | (total) | decimal 3" xfId="2278" xr:uid="{26418CDF-78AC-4B84-A026-A9E8CE4B48B0}"/>
    <cellStyle name="tableau | cellule | (total) | decimal 3 2" xfId="2279" xr:uid="{6700A665-3F87-420B-8E80-920E6ADFBFED}"/>
    <cellStyle name="tableau | cellule | (total) | decimal 3 2 2" xfId="2280" xr:uid="{4954D8DB-9B40-4349-8035-19C7CCB341F0}"/>
    <cellStyle name="tableau | cellule | (total) | decimal 3 2 3" xfId="2281" xr:uid="{469F3FDB-6659-4ACA-9F20-DC4A90B3B861}"/>
    <cellStyle name="tableau | cellule | (total) | decimal 3 3" xfId="2282" xr:uid="{A4D4A683-C2EE-4E46-B45D-7C6397998300}"/>
    <cellStyle name="tableau | cellule | (total) | decimal 3 3 2" xfId="2283" xr:uid="{807D9A40-C311-4FD1-A94A-90701E13C9DF}"/>
    <cellStyle name="tableau | cellule | (total) | decimal 3 3 3" xfId="2284" xr:uid="{1CC49CEA-BC92-4A80-AE0F-4AD8DC5F361A}"/>
    <cellStyle name="tableau | cellule | (total) | decimal 3 4" xfId="2285" xr:uid="{53FD08A6-2706-4E9D-ADC8-6AA345D5F0C8}"/>
    <cellStyle name="tableau | cellule | (total) | decimal 3 4 2" xfId="2286" xr:uid="{BABEFDA8-F63B-453A-A090-6A8A09B4CC42}"/>
    <cellStyle name="tableau | cellule | (total) | decimal 3 4 3" xfId="2287" xr:uid="{D0A071E4-4467-4A49-B97B-B21CB0C836E5}"/>
    <cellStyle name="tableau | cellule | (total) | decimal 3 5" xfId="2288" xr:uid="{46CF9099-3030-45B6-A60E-96E17E0EC6C7}"/>
    <cellStyle name="tableau | cellule | (total) | decimal 3 5 2" xfId="2289" xr:uid="{4B8749F7-9400-4313-B5B3-E3C88406D5EA}"/>
    <cellStyle name="tableau | cellule | (total) | decimal 3 5 3" xfId="2290" xr:uid="{71A012AD-59B0-433D-89CA-07B273906175}"/>
    <cellStyle name="tableau | cellule | (total) | decimal 3 6" xfId="2291" xr:uid="{FB47E191-91E4-436E-8AE1-DBE17F050BB0}"/>
    <cellStyle name="tableau | cellule | (total) | decimal 3 7" xfId="2292" xr:uid="{33B9FF80-338F-40A8-B9DD-E83BB20CE02F}"/>
    <cellStyle name="tableau | cellule | (total) | decimal 4" xfId="2293" xr:uid="{90D69D43-E98B-4E78-AFEF-359FB0674B4E}"/>
    <cellStyle name="tableau | cellule | (total) | decimal 4 2" xfId="2294" xr:uid="{BA67BB4D-D14E-45ED-81D3-53167824EABE}"/>
    <cellStyle name="tableau | cellule | (total) | decimal 4 2 2" xfId="2295" xr:uid="{251CD20C-1FEF-4735-8AE3-C43937CD09B3}"/>
    <cellStyle name="tableau | cellule | (total) | decimal 4 2 3" xfId="2296" xr:uid="{A5414AFB-8D3C-497D-A2BF-29903E415653}"/>
    <cellStyle name="tableau | cellule | (total) | decimal 4 3" xfId="2297" xr:uid="{021974FF-E1BC-4F65-8A42-32ADD2595C04}"/>
    <cellStyle name="tableau | cellule | (total) | decimal 4 3 2" xfId="2298" xr:uid="{7F51E0DC-871C-4C34-8B66-8FAA961A5E44}"/>
    <cellStyle name="tableau | cellule | (total) | decimal 4 3 3" xfId="2299" xr:uid="{C92AEEDC-A6FA-485C-AB37-671F9049363E}"/>
    <cellStyle name="tableau | cellule | (total) | decimal 4 4" xfId="2300" xr:uid="{E962BAE7-831E-41A2-8BCD-08C1FD9C9335}"/>
    <cellStyle name="tableau | cellule | (total) | decimal 4 4 2" xfId="2301" xr:uid="{B673D294-2FC0-4B3C-A86D-38E402F45A3D}"/>
    <cellStyle name="tableau | cellule | (total) | decimal 4 4 3" xfId="2302" xr:uid="{E9B35C62-328C-4138-BD6F-52B2ADE4C757}"/>
    <cellStyle name="tableau | cellule | (total) | decimal 4 5" xfId="2303" xr:uid="{843F81FC-3061-44A7-95FD-8FB3309A4C35}"/>
    <cellStyle name="tableau | cellule | (total) | decimal 4 5 2" xfId="2304" xr:uid="{8FFF79FD-937D-44B7-BFB2-DE8DF8DE9327}"/>
    <cellStyle name="tableau | cellule | (total) | decimal 4 5 3" xfId="2305" xr:uid="{C7B37475-7652-43E7-9CE7-D4DCEB9B34C6}"/>
    <cellStyle name="tableau | cellule | (total) | decimal 4 6" xfId="2306" xr:uid="{B046C7D6-E23B-4F56-AFC8-2C9AA49731F5}"/>
    <cellStyle name="tableau | cellule | (total) | decimal 4 7" xfId="2307" xr:uid="{79470D7C-0E2F-4D48-9EAE-84C07C356D87}"/>
    <cellStyle name="tableau | cellule | (total) | entier" xfId="2308" xr:uid="{6874A6AD-DFD8-4B47-9998-8EF62531FE55}"/>
    <cellStyle name="tableau | cellule | (total) | entier 2" xfId="2309" xr:uid="{790B74F2-426F-43E5-BE1B-4B2C99231D70}"/>
    <cellStyle name="tableau | cellule | (total) | entier 2 2" xfId="2310" xr:uid="{4F7034C8-BB30-4E80-8A30-A3EFDBC804A1}"/>
    <cellStyle name="tableau | cellule | (total) | entier 2 3" xfId="2311" xr:uid="{5B236AC2-BB20-4F9B-8DC6-4B913B714CD2}"/>
    <cellStyle name="tableau | cellule | (total) | entier 3" xfId="2312" xr:uid="{B88E3F32-CE5D-44BA-A0BA-1E6D0DF52C68}"/>
    <cellStyle name="tableau | cellule | (total) | entier 3 2" xfId="2313" xr:uid="{23052EC1-76E1-4688-92BC-F036868A7294}"/>
    <cellStyle name="tableau | cellule | (total) | entier 3 3" xfId="2314" xr:uid="{35A303F5-1D07-4016-A0D8-DBD5C9584AD4}"/>
    <cellStyle name="tableau | cellule | (total) | entier 4" xfId="2315" xr:uid="{DCF218D4-6C26-46B9-9F97-428655B2F7F3}"/>
    <cellStyle name="tableau | cellule | (total) | entier 4 2" xfId="2316" xr:uid="{9E4F9E4A-33BE-497E-A995-2921B4227ABA}"/>
    <cellStyle name="tableau | cellule | (total) | entier 4 3" xfId="2317" xr:uid="{A43C205A-FF94-4F2B-9079-B4D1E5F6FDD7}"/>
    <cellStyle name="tableau | cellule | (total) | entier 5" xfId="2318" xr:uid="{EF6A75D0-9A8F-48B6-99B6-5F0CAD82CA5C}"/>
    <cellStyle name="tableau | cellule | (total) | entier 5 2" xfId="2319" xr:uid="{2F98BB74-093E-48C5-80EE-A20C69386D3B}"/>
    <cellStyle name="tableau | cellule | (total) | entier 5 3" xfId="2320" xr:uid="{A97C9656-CF12-4723-9E0D-1860B57D1FDE}"/>
    <cellStyle name="tableau | cellule | (total) | entier 6" xfId="2321" xr:uid="{46461092-4762-4D4C-B5B7-5D406AB0E143}"/>
    <cellStyle name="tableau | cellule | (total) | entier 7" xfId="2322" xr:uid="{A0E464F7-E626-49E9-B027-7616AABF8911}"/>
    <cellStyle name="tableau | cellule | (total) | euro | decimal 1" xfId="2323" xr:uid="{B87E8A5B-6C26-4BBD-9023-068A27790A2A}"/>
    <cellStyle name="tableau | cellule | (total) | euro | decimal 1 2" xfId="2324" xr:uid="{38CFDF54-2C33-4A2D-A7D8-B198F4D6F3BE}"/>
    <cellStyle name="tableau | cellule | (total) | euro | decimal 1 2 2" xfId="2325" xr:uid="{E4F156E1-418D-490B-AE12-2FB8AC99E11F}"/>
    <cellStyle name="tableau | cellule | (total) | euro | decimal 1 2 3" xfId="2326" xr:uid="{5E852347-A6D7-406C-BF9D-B3964C1C0841}"/>
    <cellStyle name="tableau | cellule | (total) | euro | decimal 1 3" xfId="2327" xr:uid="{BE1254E4-B2B5-4E14-9A04-92FFEDDA137E}"/>
    <cellStyle name="tableau | cellule | (total) | euro | decimal 1 3 2" xfId="2328" xr:uid="{78EDA829-E346-4B0C-A71B-A469B5E262C4}"/>
    <cellStyle name="tableau | cellule | (total) | euro | decimal 1 3 3" xfId="2329" xr:uid="{51EFEFC6-12BC-4BA6-90FC-77B6A2600046}"/>
    <cellStyle name="tableau | cellule | (total) | euro | decimal 1 4" xfId="2330" xr:uid="{AA9EE6B4-E0A6-402E-9479-F9D7AA3823D0}"/>
    <cellStyle name="tableau | cellule | (total) | euro | decimal 1 4 2" xfId="2331" xr:uid="{EB985F41-7DB2-4182-AAD9-5F36A89C3BB7}"/>
    <cellStyle name="tableau | cellule | (total) | euro | decimal 1 4 3" xfId="2332" xr:uid="{D2E246D2-80B7-4207-8D3F-B0D47C84D30F}"/>
    <cellStyle name="tableau | cellule | (total) | euro | decimal 1 5" xfId="2333" xr:uid="{67CE15F3-246A-499A-B0EC-7B660D828174}"/>
    <cellStyle name="tableau | cellule | (total) | euro | decimal 1 5 2" xfId="2334" xr:uid="{B16BF312-A9EE-4C76-B974-C12E4163726C}"/>
    <cellStyle name="tableau | cellule | (total) | euro | decimal 1 5 3" xfId="2335" xr:uid="{A28C45F0-6109-4E3E-8F16-0E7B5CC3F4CD}"/>
    <cellStyle name="tableau | cellule | (total) | euro | decimal 1 6" xfId="2336" xr:uid="{91DAF2F9-E198-4A98-BF40-A98FB5963BBF}"/>
    <cellStyle name="tableau | cellule | (total) | euro | decimal 1 7" xfId="2337" xr:uid="{D304EF36-0249-40CF-BD8B-1E6F68EE2848}"/>
    <cellStyle name="tableau | cellule | (total) | euro | decimal 2" xfId="2338" xr:uid="{689D420A-B52A-4535-AD9C-626310177B39}"/>
    <cellStyle name="tableau | cellule | (total) | euro | decimal 2 2" xfId="2339" xr:uid="{A53414A2-A8E6-488C-8C91-9DC6ACAC45DB}"/>
    <cellStyle name="tableau | cellule | (total) | euro | decimal 2 2 2" xfId="2340" xr:uid="{6008C273-F544-48A2-9103-B86D7DF64E8B}"/>
    <cellStyle name="tableau | cellule | (total) | euro | decimal 2 2 3" xfId="2341" xr:uid="{6D39B1EF-23C6-45C3-A89D-13EE9A200807}"/>
    <cellStyle name="tableau | cellule | (total) | euro | decimal 2 3" xfId="2342" xr:uid="{8DA6DA2B-6D3E-4A70-8345-5A73CBE3F8DA}"/>
    <cellStyle name="tableau | cellule | (total) | euro | decimal 2 3 2" xfId="2343" xr:uid="{EC48005A-01E9-4381-8DD9-51B52DAF32CD}"/>
    <cellStyle name="tableau | cellule | (total) | euro | decimal 2 3 3" xfId="2344" xr:uid="{199FA72F-64C0-4A0B-96F1-326AD5412676}"/>
    <cellStyle name="tableau | cellule | (total) | euro | decimal 2 4" xfId="2345" xr:uid="{7306B011-8619-4345-A2D0-C42DD409E0A2}"/>
    <cellStyle name="tableau | cellule | (total) | euro | decimal 2 4 2" xfId="2346" xr:uid="{EE0AB66B-9D57-422B-8D7E-431425A7203A}"/>
    <cellStyle name="tableau | cellule | (total) | euro | decimal 2 4 3" xfId="2347" xr:uid="{E6EC86A7-BD29-4CFC-B23D-D79BD33CC4D6}"/>
    <cellStyle name="tableau | cellule | (total) | euro | decimal 2 5" xfId="2348" xr:uid="{2FF51D3C-2E41-4EFF-B80C-13386D5BF909}"/>
    <cellStyle name="tableau | cellule | (total) | euro | decimal 2 5 2" xfId="2349" xr:uid="{92A44B66-5A54-4D3C-871E-9F55142D906F}"/>
    <cellStyle name="tableau | cellule | (total) | euro | decimal 2 5 3" xfId="2350" xr:uid="{78C5C703-FEA9-4914-9C1F-1A194D80F28D}"/>
    <cellStyle name="tableau | cellule | (total) | euro | decimal 2 6" xfId="2351" xr:uid="{13E56FA7-67B5-48F5-B9A1-4A535E2D8ECC}"/>
    <cellStyle name="tableau | cellule | (total) | euro | decimal 2 7" xfId="2352" xr:uid="{562C9F08-EFFC-493A-810D-66A2B1A3CFA7}"/>
    <cellStyle name="tableau | cellule | (total) | euro | entier" xfId="2353" xr:uid="{0D1384FA-53B2-4329-B2ED-9850D0363D4A}"/>
    <cellStyle name="tableau | cellule | (total) | euro | entier 2" xfId="2354" xr:uid="{D1C97970-5FEE-453E-BF77-40581DAAE34C}"/>
    <cellStyle name="tableau | cellule | (total) | euro | entier 2 2" xfId="2355" xr:uid="{D29DFA84-CEF8-49F0-ADBC-186A94B643A9}"/>
    <cellStyle name="tableau | cellule | (total) | euro | entier 2 3" xfId="2356" xr:uid="{46190EE1-1485-4D1E-9253-2464D3FBC593}"/>
    <cellStyle name="tableau | cellule | (total) | euro | entier 3" xfId="2357" xr:uid="{10D15C69-DA9B-4D31-94B2-6CE9038D9A34}"/>
    <cellStyle name="tableau | cellule | (total) | euro | entier 3 2" xfId="2358" xr:uid="{1AF2F23F-41A2-4862-A306-005631EE9ED7}"/>
    <cellStyle name="tableau | cellule | (total) | euro | entier 3 3" xfId="2359" xr:uid="{9628CF95-415E-4884-B268-87F5489E1A4A}"/>
    <cellStyle name="tableau | cellule | (total) | euro | entier 4" xfId="2360" xr:uid="{F86E5828-D862-4270-9706-8A2D0B602747}"/>
    <cellStyle name="tableau | cellule | (total) | euro | entier 4 2" xfId="2361" xr:uid="{BB72C730-AA6B-4B01-8AE1-0430CF5A2700}"/>
    <cellStyle name="tableau | cellule | (total) | euro | entier 4 3" xfId="2362" xr:uid="{72353BDC-ED3D-4FCC-87D7-FC729260CE6A}"/>
    <cellStyle name="tableau | cellule | (total) | euro | entier 5" xfId="2363" xr:uid="{F113A349-7451-40D9-B45A-D24AD6676C44}"/>
    <cellStyle name="tableau | cellule | (total) | euro | entier 5 2" xfId="2364" xr:uid="{9E8FE161-CC5F-49A8-8009-F47B8CAA2DA6}"/>
    <cellStyle name="tableau | cellule | (total) | euro | entier 5 3" xfId="2365" xr:uid="{FB6B9B29-2C7C-47A5-89C3-21F160F91281}"/>
    <cellStyle name="tableau | cellule | (total) | euro | entier 6" xfId="2366" xr:uid="{BCBEE925-49D1-4384-ACBB-7E169CF7C337}"/>
    <cellStyle name="tableau | cellule | (total) | euro | entier 7" xfId="2367" xr:uid="{1873835B-6677-4542-9397-9669109BDB82}"/>
    <cellStyle name="tableau | cellule | (total) | franc | decimal 1" xfId="2368" xr:uid="{D1BAE03C-1E8B-45C4-AB5D-1B193DC878C7}"/>
    <cellStyle name="tableau | cellule | (total) | franc | decimal 1 2" xfId="2369" xr:uid="{B283906E-A1EA-42D5-9F91-D69B98BE9B4A}"/>
    <cellStyle name="tableau | cellule | (total) | franc | decimal 1 2 2" xfId="2370" xr:uid="{93DCDC5C-7468-48C9-96C0-39E7FEEEFE80}"/>
    <cellStyle name="tableau | cellule | (total) | franc | decimal 1 2 3" xfId="2371" xr:uid="{562D0CC2-9270-4FD9-B61B-24D8A183EAC5}"/>
    <cellStyle name="tableau | cellule | (total) | franc | decimal 1 3" xfId="2372" xr:uid="{0E42B9E0-A067-471A-8569-0D85FF95AF87}"/>
    <cellStyle name="tableau | cellule | (total) | franc | decimal 1 3 2" xfId="2373" xr:uid="{E664B1FF-1D80-47A7-9819-BFA5B8D70C7E}"/>
    <cellStyle name="tableau | cellule | (total) | franc | decimal 1 3 3" xfId="2374" xr:uid="{883A1475-63CD-4677-A8B9-9F4D85DAEDFC}"/>
    <cellStyle name="tableau | cellule | (total) | franc | decimal 1 4" xfId="2375" xr:uid="{0063139C-25A1-4750-9D26-798C05898621}"/>
    <cellStyle name="tableau | cellule | (total) | franc | decimal 1 4 2" xfId="2376" xr:uid="{7E637D68-B389-45CE-BC76-B320072C98B0}"/>
    <cellStyle name="tableau | cellule | (total) | franc | decimal 1 4 3" xfId="2377" xr:uid="{F791CBAF-0F3F-4768-8E2A-B9D1B5DFD2F0}"/>
    <cellStyle name="tableau | cellule | (total) | franc | decimal 1 5" xfId="2378" xr:uid="{A388F0FD-B9FF-464D-8C9E-828035661BBD}"/>
    <cellStyle name="tableau | cellule | (total) | franc | decimal 1 5 2" xfId="2379" xr:uid="{9DAE44CA-0042-465A-9E85-9D693786A194}"/>
    <cellStyle name="tableau | cellule | (total) | franc | decimal 1 5 3" xfId="2380" xr:uid="{23F6528C-7CD5-445A-98A5-E98B78E81285}"/>
    <cellStyle name="tableau | cellule | (total) | franc | decimal 1 6" xfId="2381" xr:uid="{F67EACEB-2474-4037-AF42-A00792880C87}"/>
    <cellStyle name="tableau | cellule | (total) | franc | decimal 1 7" xfId="2382" xr:uid="{6561C009-2990-4855-B22F-5A84925EA482}"/>
    <cellStyle name="tableau | cellule | (total) | franc | decimal 2" xfId="2383" xr:uid="{B6EB343A-EC02-4F6F-B57C-282D2303B1B3}"/>
    <cellStyle name="tableau | cellule | (total) | franc | decimal 2 2" xfId="2384" xr:uid="{75679A3D-06C0-4CF9-A0B4-1900081DD81E}"/>
    <cellStyle name="tableau | cellule | (total) | franc | decimal 2 2 2" xfId="2385" xr:uid="{D4AA0D47-33F2-4D04-8576-7315735C30C2}"/>
    <cellStyle name="tableau | cellule | (total) | franc | decimal 2 2 3" xfId="2386" xr:uid="{0191800D-D111-47EC-A763-885D20C234F5}"/>
    <cellStyle name="tableau | cellule | (total) | franc | decimal 2 3" xfId="2387" xr:uid="{16C7A669-30C6-4F73-B723-52E0C1E307E1}"/>
    <cellStyle name="tableau | cellule | (total) | franc | decimal 2 3 2" xfId="2388" xr:uid="{B156F833-AD7E-47C8-9F85-EE01B0F5129E}"/>
    <cellStyle name="tableau | cellule | (total) | franc | decimal 2 3 3" xfId="2389" xr:uid="{7FE20088-3F34-4578-BEA4-6C56575AF094}"/>
    <cellStyle name="tableau | cellule | (total) | franc | decimal 2 4" xfId="2390" xr:uid="{2C5AFF7C-5929-430B-91A8-E412FEC029A6}"/>
    <cellStyle name="tableau | cellule | (total) | franc | decimal 2 4 2" xfId="2391" xr:uid="{BF11C36D-93BA-4AFB-879D-11652D4AC4B9}"/>
    <cellStyle name="tableau | cellule | (total) | franc | decimal 2 4 3" xfId="2392" xr:uid="{C47F6DB6-3B92-4FD8-851E-4214066200B3}"/>
    <cellStyle name="tableau | cellule | (total) | franc | decimal 2 5" xfId="2393" xr:uid="{75901B8A-D0F6-425C-B317-693C57DEC857}"/>
    <cellStyle name="tableau | cellule | (total) | franc | decimal 2 5 2" xfId="2394" xr:uid="{86745CB9-AB4B-479E-B1EE-CBB13F00D2CC}"/>
    <cellStyle name="tableau | cellule | (total) | franc | decimal 2 5 3" xfId="2395" xr:uid="{552C45BB-3D6F-49AE-8724-A3B37A6565CB}"/>
    <cellStyle name="tableau | cellule | (total) | franc | decimal 2 6" xfId="2396" xr:uid="{986817AA-BEEC-4894-A0CB-51913EF976A8}"/>
    <cellStyle name="tableau | cellule | (total) | franc | decimal 2 7" xfId="2397" xr:uid="{0F42EA20-957C-4C51-A423-F774E09CF8D5}"/>
    <cellStyle name="tableau | cellule | (total) | franc | entier" xfId="2398" xr:uid="{80828015-44DD-4362-8A81-9A2D415AA1A2}"/>
    <cellStyle name="tableau | cellule | (total) | franc | entier 2" xfId="2399" xr:uid="{0E321D50-2812-4B8B-A0C6-74B66DCA89E7}"/>
    <cellStyle name="tableau | cellule | (total) | franc | entier 2 2" xfId="2400" xr:uid="{72CCFBC7-75CF-4701-A5F5-B32978727185}"/>
    <cellStyle name="tableau | cellule | (total) | franc | entier 2 3" xfId="2401" xr:uid="{D8908BD6-8032-4887-9009-22E5D1279596}"/>
    <cellStyle name="tableau | cellule | (total) | franc | entier 3" xfId="2402" xr:uid="{580DBF79-F136-482A-9A5B-EB3F1FB8EE97}"/>
    <cellStyle name="tableau | cellule | (total) | franc | entier 3 2" xfId="2403" xr:uid="{5E4F040F-C94E-4BFA-AF41-9365EFFED82F}"/>
    <cellStyle name="tableau | cellule | (total) | franc | entier 3 3" xfId="2404" xr:uid="{EFD8DF1D-4753-4642-B157-F6479CCF25C1}"/>
    <cellStyle name="tableau | cellule | (total) | franc | entier 4" xfId="2405" xr:uid="{064A5818-88D7-400A-A11B-444934BE27A6}"/>
    <cellStyle name="tableau | cellule | (total) | franc | entier 4 2" xfId="2406" xr:uid="{1D716A01-418D-4B2F-997A-53C56A0C2459}"/>
    <cellStyle name="tableau | cellule | (total) | franc | entier 4 3" xfId="2407" xr:uid="{7ABC96E4-32D4-4011-97EC-9E0940685781}"/>
    <cellStyle name="tableau | cellule | (total) | franc | entier 5" xfId="2408" xr:uid="{EFCC7408-31AB-4936-B0D8-EDF3E839080D}"/>
    <cellStyle name="tableau | cellule | (total) | franc | entier 5 2" xfId="2409" xr:uid="{030AFA7E-6997-4515-8944-2F1BAA61140F}"/>
    <cellStyle name="tableau | cellule | (total) | franc | entier 5 3" xfId="2410" xr:uid="{BB323673-ADAB-43C8-AEDB-7D979A51CBED}"/>
    <cellStyle name="tableau | cellule | (total) | franc | entier 6" xfId="2411" xr:uid="{64D1B731-87EE-499B-AA55-14AFA54F9598}"/>
    <cellStyle name="tableau | cellule | (total) | franc | entier 7" xfId="2412" xr:uid="{47C70AD4-8A03-4C3B-AC6B-2A02DCA3B7B5}"/>
    <cellStyle name="tableau | cellule | (total) | pourcentage | decimal 1" xfId="2413" xr:uid="{B99E659E-22AF-4EA9-8944-7ADA96898E93}"/>
    <cellStyle name="tableau | cellule | (total) | pourcentage | decimal 1 2" xfId="2414" xr:uid="{DF68E51D-A0C7-491A-900C-7703A3BBF25D}"/>
    <cellStyle name="tableau | cellule | (total) | pourcentage | decimal 1 2 2" xfId="2415" xr:uid="{ACDCDC08-23F8-4DD2-96EA-580E9130FC6D}"/>
    <cellStyle name="tableau | cellule | (total) | pourcentage | decimal 1 2 3" xfId="2416" xr:uid="{1646BE29-0070-47F3-BE2A-406AC56C65E0}"/>
    <cellStyle name="tableau | cellule | (total) | pourcentage | decimal 1 3" xfId="2417" xr:uid="{4BFE8E85-376E-4346-B986-427EA5473BAA}"/>
    <cellStyle name="tableau | cellule | (total) | pourcentage | decimal 1 3 2" xfId="2418" xr:uid="{8B6A102A-8698-45B0-A4E8-FE171E083124}"/>
    <cellStyle name="tableau | cellule | (total) | pourcentage | decimal 1 3 3" xfId="2419" xr:uid="{6EC49F46-3588-4A0B-AFF7-E4B511D8EA38}"/>
    <cellStyle name="tableau | cellule | (total) | pourcentage | decimal 1 4" xfId="2420" xr:uid="{D628FE67-DB1D-491C-BC51-DEB2677AB74D}"/>
    <cellStyle name="tableau | cellule | (total) | pourcentage | decimal 1 4 2" xfId="2421" xr:uid="{E33BDB33-E7E5-4953-9E57-28D525EB1F4E}"/>
    <cellStyle name="tableau | cellule | (total) | pourcentage | decimal 1 4 3" xfId="2422" xr:uid="{F04E9629-622F-4543-ACBA-E85785DE87E6}"/>
    <cellStyle name="tableau | cellule | (total) | pourcentage | decimal 1 5" xfId="2423" xr:uid="{72B7C26D-EF32-491A-9CFC-FE883B2C1157}"/>
    <cellStyle name="tableau | cellule | (total) | pourcentage | decimal 1 5 2" xfId="2424" xr:uid="{FC874E8F-33C7-46D5-99D4-9A1CF0622343}"/>
    <cellStyle name="tableau | cellule | (total) | pourcentage | decimal 1 5 3" xfId="2425" xr:uid="{963A5815-4059-423F-856C-E44872A57623}"/>
    <cellStyle name="tableau | cellule | (total) | pourcentage | decimal 1 6" xfId="2426" xr:uid="{3F3CD493-40DD-40B5-A5FD-487052E330D7}"/>
    <cellStyle name="tableau | cellule | (total) | pourcentage | decimal 1 7" xfId="2427" xr:uid="{79A392D4-9D67-4BB3-85BE-078A3EB51F34}"/>
    <cellStyle name="tableau | cellule | (total) | pourcentage | decimal 2" xfId="2428" xr:uid="{652C2969-0B2A-43E0-BF44-A8CBE874F7BF}"/>
    <cellStyle name="tableau | cellule | (total) | pourcentage | decimal 2 2" xfId="2429" xr:uid="{9F1EE819-70F4-41C0-864D-2AA3BB0F6ADD}"/>
    <cellStyle name="tableau | cellule | (total) | pourcentage | decimal 2 2 2" xfId="2430" xr:uid="{964E74A0-F39C-40D7-9A4F-D34FCEED409D}"/>
    <cellStyle name="tableau | cellule | (total) | pourcentage | decimal 2 2 3" xfId="2431" xr:uid="{41F0C922-3BD3-474E-9322-0633F22D9AA0}"/>
    <cellStyle name="tableau | cellule | (total) | pourcentage | decimal 2 3" xfId="2432" xr:uid="{0DFBAB79-4E8C-498F-9CDA-A1C98FFF15E6}"/>
    <cellStyle name="tableau | cellule | (total) | pourcentage | decimal 2 3 2" xfId="2433" xr:uid="{8811BCBE-AF52-4B41-B082-82C1C865283B}"/>
    <cellStyle name="tableau | cellule | (total) | pourcentage | decimal 2 3 3" xfId="2434" xr:uid="{DF4EB34B-3B77-4D33-9443-CFBBB0DF5F74}"/>
    <cellStyle name="tableau | cellule | (total) | pourcentage | decimal 2 4" xfId="2435" xr:uid="{F2D72E00-2CAE-4D5B-93FE-45CFF847CF68}"/>
    <cellStyle name="tableau | cellule | (total) | pourcentage | decimal 2 4 2" xfId="2436" xr:uid="{9C6430FE-9FD6-4501-875D-67815EEA443F}"/>
    <cellStyle name="tableau | cellule | (total) | pourcentage | decimal 2 4 3" xfId="2437" xr:uid="{28B41127-2574-4714-807A-BBAB4E3F0405}"/>
    <cellStyle name="tableau | cellule | (total) | pourcentage | decimal 2 5" xfId="2438" xr:uid="{C37916D2-A283-41C2-B68A-F952271B8EC0}"/>
    <cellStyle name="tableau | cellule | (total) | pourcentage | decimal 2 5 2" xfId="2439" xr:uid="{2AADDB85-D52E-4FAB-9C61-E56F94CC645E}"/>
    <cellStyle name="tableau | cellule | (total) | pourcentage | decimal 2 5 3" xfId="2440" xr:uid="{765946F2-7143-44BC-898C-3EEAB20D5882}"/>
    <cellStyle name="tableau | cellule | (total) | pourcentage | decimal 2 6" xfId="2441" xr:uid="{251AA35C-E769-49FC-8AF2-3C3D5EAA30A1}"/>
    <cellStyle name="tableau | cellule | (total) | pourcentage | decimal 2 7" xfId="2442" xr:uid="{7C5E8E71-34B6-4784-BA08-319D1E37CD31}"/>
    <cellStyle name="tableau | cellule | (total) | pourcentage | entier" xfId="2443" xr:uid="{4FF67D22-7981-49C3-8235-335911F528EE}"/>
    <cellStyle name="tableau | cellule | (total) | pourcentage | entier 2" xfId="2444" xr:uid="{3F486520-3315-4286-B472-7353FEF8638D}"/>
    <cellStyle name="tableau | cellule | (total) | pourcentage | entier 2 2" xfId="2445" xr:uid="{1997C6EA-CE62-4E36-9332-62C4A84F7B06}"/>
    <cellStyle name="tableau | cellule | (total) | pourcentage | entier 2 3" xfId="2446" xr:uid="{D2F143E4-B31B-48A9-B159-3C932457C9AE}"/>
    <cellStyle name="tableau | cellule | (total) | pourcentage | entier 3" xfId="2447" xr:uid="{4721F84D-C903-4A83-9476-5E2313C1118B}"/>
    <cellStyle name="tableau | cellule | (total) | pourcentage | entier 3 2" xfId="2448" xr:uid="{A2327386-633A-441E-AAF7-80528EF7247B}"/>
    <cellStyle name="tableau | cellule | (total) | pourcentage | entier 3 3" xfId="2449" xr:uid="{40B49AFE-2B39-4FF9-80B8-EF0CF2767CC4}"/>
    <cellStyle name="tableau | cellule | (total) | pourcentage | entier 4" xfId="2450" xr:uid="{C732D2CB-BCD8-4EDC-B5B5-639AD581D660}"/>
    <cellStyle name="tableau | cellule | (total) | pourcentage | entier 4 2" xfId="2451" xr:uid="{900AEECA-3524-4852-B3C7-15512ADA98B4}"/>
    <cellStyle name="tableau | cellule | (total) | pourcentage | entier 4 3" xfId="2452" xr:uid="{1C03EDA5-7D23-4587-B24E-775C5E16D2A7}"/>
    <cellStyle name="tableau | cellule | (total) | pourcentage | entier 5" xfId="2453" xr:uid="{A80AFABF-E9B9-4000-92D7-56A252C28710}"/>
    <cellStyle name="tableau | cellule | (total) | pourcentage | entier 5 2" xfId="2454" xr:uid="{822C00B4-E751-49C0-98CA-400BDE77ACB3}"/>
    <cellStyle name="tableau | cellule | (total) | pourcentage | entier 5 3" xfId="2455" xr:uid="{ADA5E512-FE31-4F24-9860-90F8870815CA}"/>
    <cellStyle name="tableau | cellule | (total) | pourcentage | entier 6" xfId="2456" xr:uid="{09377D06-8FDC-4748-B9E7-7F5D428E6EA5}"/>
    <cellStyle name="tableau | cellule | (total) | pourcentage | entier 7" xfId="2457" xr:uid="{7451B7C1-5349-4124-9968-C05449937A8A}"/>
    <cellStyle name="tableau | cellule | (total) | standard" xfId="2458" xr:uid="{2C585BE0-FBD4-44C0-834E-64CFD26DF50E}"/>
    <cellStyle name="tableau | cellule | (total) | standard 2" xfId="2459" xr:uid="{C50C0242-631F-4445-B88D-6BC4DF7C477E}"/>
    <cellStyle name="tableau | cellule | (total) | standard 2 2" xfId="2460" xr:uid="{ECADE314-FD32-4676-BDBE-AB32CC553D59}"/>
    <cellStyle name="tableau | cellule | (total) | standard 2 3" xfId="2461" xr:uid="{3A7EE300-548A-446B-9D38-67EFF2DF88F0}"/>
    <cellStyle name="tableau | cellule | (total) | standard 3" xfId="2462" xr:uid="{7B922EA6-4679-4DF1-B9F0-EC9B6879D485}"/>
    <cellStyle name="tableau | cellule | (total) | standard 3 2" xfId="2463" xr:uid="{0F67F16A-1ADD-4066-B646-A4EAA53CACD4}"/>
    <cellStyle name="tableau | cellule | (total) | standard 3 3" xfId="2464" xr:uid="{DA14387E-E7E6-4BD7-B38D-405D52513861}"/>
    <cellStyle name="tableau | cellule | (total) | standard 4" xfId="2465" xr:uid="{9B7CB146-25BA-416C-BA35-1C80FDB4AE08}"/>
    <cellStyle name="tableau | cellule | (total) | standard 4 2" xfId="2466" xr:uid="{813F7699-1C23-44DE-A4D1-DBD2F5F412AF}"/>
    <cellStyle name="tableau | cellule | (total) | standard 4 3" xfId="2467" xr:uid="{DC7F1863-EEF9-4346-833D-984E4327E8E6}"/>
    <cellStyle name="tableau | cellule | (total) | standard 5" xfId="2468" xr:uid="{357BEC76-0A42-4C19-832F-0E26367CCF51}"/>
    <cellStyle name="tableau | cellule | (total) | standard 5 2" xfId="2469" xr:uid="{745EC71E-4911-4E67-A0B3-72945ABA9E71}"/>
    <cellStyle name="tableau | cellule | (total) | standard 5 3" xfId="2470" xr:uid="{B08ECEA5-892F-4738-B892-1094B2727815}"/>
    <cellStyle name="tableau | cellule | (total) | standard 6" xfId="2471" xr:uid="{3713460A-A757-4870-9C4A-27CF97EE47D5}"/>
    <cellStyle name="tableau | cellule | (total) | standard 7" xfId="2472" xr:uid="{0417BB12-F9F4-42FA-B66B-3162A9AB723B}"/>
    <cellStyle name="tableau | cellule | (total) | texte" xfId="2473" xr:uid="{81250445-570E-4AA9-A968-7C419E00ED10}"/>
    <cellStyle name="tableau | cellule | (total) | texte 2" xfId="2474" xr:uid="{1E3D2BE5-8DF2-454F-9F70-7A052D3ED4B2}"/>
    <cellStyle name="tableau | cellule | (total) | texte 2 2" xfId="2475" xr:uid="{4E387783-DA84-4094-8F6B-148E96508305}"/>
    <cellStyle name="tableau | cellule | (total) | texte 2 3" xfId="2476" xr:uid="{E26C2DB2-19AF-4274-A733-6CB7EA177E58}"/>
    <cellStyle name="tableau | cellule | (total) | texte 3" xfId="2477" xr:uid="{57E6D77C-420C-4227-ADAF-861C0E13F372}"/>
    <cellStyle name="tableau | cellule | (total) | texte 3 2" xfId="2478" xr:uid="{36F9E291-7B97-4241-BB28-2B6CA363B531}"/>
    <cellStyle name="tableau | cellule | (total) | texte 3 3" xfId="2479" xr:uid="{1C100602-00BC-4270-A890-5A0F414AAD3B}"/>
    <cellStyle name="tableau | cellule | (total) | texte 4" xfId="2480" xr:uid="{6818B4A5-E040-43E4-9E64-C5244FA5226D}"/>
    <cellStyle name="tableau | cellule | (total) | texte 4 2" xfId="2481" xr:uid="{BA4DE360-A930-4F11-9240-D8722043A438}"/>
    <cellStyle name="tableau | cellule | (total) | texte 4 3" xfId="2482" xr:uid="{13D854A5-301D-44EA-A3C0-4730E3CC0CF7}"/>
    <cellStyle name="tableau | cellule | (total) | texte 5" xfId="2483" xr:uid="{054D2A9C-8D7D-42DE-BCCF-336E51AAFBA4}"/>
    <cellStyle name="tableau | cellule | (total) | texte 5 2" xfId="2484" xr:uid="{8FC8EDA0-DB8C-4682-9006-F0A2DAF2CC62}"/>
    <cellStyle name="tableau | cellule | (total) | texte 5 3" xfId="2485" xr:uid="{0024523A-4798-4D85-BAAA-BC1303F0833B}"/>
    <cellStyle name="tableau | cellule | (total) | texte 6" xfId="2486" xr:uid="{044119C7-DF0F-42C1-85F8-C148FAC2EC6D}"/>
    <cellStyle name="tableau | cellule | (total) | texte 7" xfId="2487" xr:uid="{11B05625-7157-47AD-8748-4886C0F0CDF4}"/>
    <cellStyle name="tableau | cellule | normal | decimal 1" xfId="2488" xr:uid="{8E956408-9DB2-4BF7-B3AE-CB1A710D66C3}"/>
    <cellStyle name="tableau | cellule | normal | decimal 1 2" xfId="2489" xr:uid="{1FE64FEE-0624-47A5-A222-8D8495A433FF}"/>
    <cellStyle name="tableau | cellule | normal | decimal 1 2 2" xfId="2490" xr:uid="{10E9B996-BA7D-478A-AA1C-51B25F775760}"/>
    <cellStyle name="tableau | cellule | normal | decimal 1 2 2 2" xfId="2491" xr:uid="{FFE5C3D1-A2F9-4909-A72A-9B540BB9F3C6}"/>
    <cellStyle name="tableau | cellule | normal | decimal 1 2 2 3" xfId="2492" xr:uid="{C7C21688-AD60-49EE-8660-0E4F2A8A3046}"/>
    <cellStyle name="tableau | cellule | normal | decimal 1 2 3" xfId="2493" xr:uid="{FF00CFEC-F89A-4930-A851-F6B7E3B62FD3}"/>
    <cellStyle name="tableau | cellule | normal | decimal 1 2 3 2" xfId="2494" xr:uid="{3D5FE96B-D770-46F4-806D-2550659A9B1A}"/>
    <cellStyle name="tableau | cellule | normal | decimal 1 2 3 3" xfId="2495" xr:uid="{FF827B59-DCEA-4B56-B82E-39F3805A8481}"/>
    <cellStyle name="tableau | cellule | normal | decimal 1 2 4" xfId="2496" xr:uid="{8444CEA7-5562-4210-AC16-EB737350995E}"/>
    <cellStyle name="tableau | cellule | normal | decimal 1 2 5" xfId="2497" xr:uid="{9D5D3581-F176-4821-B9CE-644AAC31FA18}"/>
    <cellStyle name="tableau | cellule | normal | decimal 1 3" xfId="2498" xr:uid="{46E2C61F-CE1E-4668-8311-49FD4BC7E745}"/>
    <cellStyle name="tableau | cellule | normal | decimal 1 3 2" xfId="2499" xr:uid="{868E1504-5AB8-4818-9260-565A549FFC1D}"/>
    <cellStyle name="tableau | cellule | normal | decimal 1 3 2 2" xfId="2500" xr:uid="{C243D558-1E7A-4FAB-8E9C-1C2673130E90}"/>
    <cellStyle name="tableau | cellule | normal | decimal 1 3 2 3" xfId="2501" xr:uid="{89F06B74-CA2B-4E30-AC35-0BA5D6F4633B}"/>
    <cellStyle name="tableau | cellule | normal | decimal 1 3 3" xfId="2502" xr:uid="{284ED97A-FAD9-46B2-9478-7B1D28D162F1}"/>
    <cellStyle name="tableau | cellule | normal | decimal 1 3 4" xfId="2503" xr:uid="{2FAB7357-17B1-4479-807B-E8EDB4661020}"/>
    <cellStyle name="tableau | cellule | normal | decimal 1 4" xfId="2504" xr:uid="{60DF7DC6-ADEE-4A01-BCFF-82064666528F}"/>
    <cellStyle name="tableau | cellule | normal | decimal 1 4 2" xfId="2505" xr:uid="{3902F1DE-E0C9-452F-B625-F0147F848273}"/>
    <cellStyle name="tableau | cellule | normal | decimal 1 4 3" xfId="2506" xr:uid="{FAE78269-DCF3-478D-A136-350789689DD3}"/>
    <cellStyle name="tableau | cellule | normal | decimal 1 5" xfId="2507" xr:uid="{21A02D89-411B-4D75-BC3F-419011966327}"/>
    <cellStyle name="tableau | cellule | normal | decimal 1 5 2" xfId="2508" xr:uid="{777305B9-FFEC-4EE1-8270-7C711D086043}"/>
    <cellStyle name="tableau | cellule | normal | decimal 1 5 3" xfId="2509" xr:uid="{E3300411-527A-400B-8F94-D23CB960A33C}"/>
    <cellStyle name="tableau | cellule | normal | decimal 1 6" xfId="2510" xr:uid="{3F67576A-1E1D-4486-BB60-C1F2D007816E}"/>
    <cellStyle name="tableau | cellule | normal | decimal 1 7" xfId="2511" xr:uid="{3E9051A8-2508-4423-9FAB-3DED9F5EC594}"/>
    <cellStyle name="tableau | cellule | normal | decimal 2" xfId="2512" xr:uid="{55977427-834D-44E3-9C6D-B5608C48D181}"/>
    <cellStyle name="tableau | cellule | normal | decimal 2 2" xfId="2513" xr:uid="{F2563CD2-70A6-42BF-860F-DED9CE6A4CC0}"/>
    <cellStyle name="tableau | cellule | normal | decimal 2 2 2" xfId="2514" xr:uid="{3BECEF2F-9820-4D8A-80D7-2CB867729403}"/>
    <cellStyle name="tableau | cellule | normal | decimal 2 2 2 2" xfId="2515" xr:uid="{D3E4B76E-3A6D-4818-A6E7-DA35A7D00E2C}"/>
    <cellStyle name="tableau | cellule | normal | decimal 2 2 2 3" xfId="2516" xr:uid="{D676465A-5307-4FE9-B976-4BF592AB12F2}"/>
    <cellStyle name="tableau | cellule | normal | decimal 2 2 3" xfId="2517" xr:uid="{014E3EC9-2E3F-4382-AFD9-BBBA3BCB8428}"/>
    <cellStyle name="tableau | cellule | normal | decimal 2 2 4" xfId="2518" xr:uid="{7BA0BE89-C37A-4E7F-95AA-7F034C8CED60}"/>
    <cellStyle name="tableau | cellule | normal | decimal 2 3" xfId="2519" xr:uid="{4159813A-23C8-4966-B2F6-377477ACE4C1}"/>
    <cellStyle name="tableau | cellule | normal | decimal 2 3 2" xfId="2520" xr:uid="{5914D06B-6D6F-43A6-B7FC-61C87E5E4153}"/>
    <cellStyle name="tableau | cellule | normal | decimal 2 3 3" xfId="2521" xr:uid="{780E3B4E-C69C-45CE-961E-EEBF46F432E0}"/>
    <cellStyle name="tableau | cellule | normal | decimal 2 4" xfId="2522" xr:uid="{E697E929-86AE-43DD-8673-81D376B9D0F2}"/>
    <cellStyle name="tableau | cellule | normal | decimal 2 4 2" xfId="2523" xr:uid="{2DA7581E-723B-4187-AF3B-F847A6DDF937}"/>
    <cellStyle name="tableau | cellule | normal | decimal 2 4 3" xfId="2524" xr:uid="{3C27206F-4BF0-4083-B84B-1455015FCBD4}"/>
    <cellStyle name="tableau | cellule | normal | decimal 2 5" xfId="2525" xr:uid="{8FD696A9-C90B-4BDC-AF37-1312A254DE18}"/>
    <cellStyle name="tableau | cellule | normal | decimal 2 5 2" xfId="2526" xr:uid="{EC3504AC-3431-4685-8E28-47924ECB9F6C}"/>
    <cellStyle name="tableau | cellule | normal | decimal 2 5 3" xfId="2527" xr:uid="{76C0EA92-3EE2-4E22-8378-4B01158F2399}"/>
    <cellStyle name="tableau | cellule | normal | decimal 2 6" xfId="2528" xr:uid="{0CA2AC35-4AB1-4EF7-B157-E383D2D9460D}"/>
    <cellStyle name="tableau | cellule | normal | decimal 2 7" xfId="2529" xr:uid="{DC4CC0A2-74F5-48F0-AFDD-32BE3FB54EAD}"/>
    <cellStyle name="tableau | cellule | normal | decimal 3" xfId="2530" xr:uid="{74A95531-0674-448D-929D-E8D17FEC0200}"/>
    <cellStyle name="tableau | cellule | normal | decimal 3 2" xfId="2531" xr:uid="{1E88CC6D-E8CF-43C9-9C22-5BDD99FC6F6F}"/>
    <cellStyle name="tableau | cellule | normal | decimal 3 2 2" xfId="2532" xr:uid="{C175DF49-A584-43B4-9CCD-814543D47F30}"/>
    <cellStyle name="tableau | cellule | normal | decimal 3 2 2 2" xfId="2533" xr:uid="{046F85FF-CE60-465D-9A81-AB544FA4574D}"/>
    <cellStyle name="tableau | cellule | normal | decimal 3 2 2 3" xfId="2534" xr:uid="{D052090F-24D6-472B-BB8E-8E246AB14505}"/>
    <cellStyle name="tableau | cellule | normal | decimal 3 2 3" xfId="2535" xr:uid="{B41D6530-FEAC-46C1-9C95-3299817F381A}"/>
    <cellStyle name="tableau | cellule | normal | decimal 3 2 4" xfId="2536" xr:uid="{1E9347FC-9BC0-4773-948C-B43663E171E1}"/>
    <cellStyle name="tableau | cellule | normal | decimal 3 3" xfId="2537" xr:uid="{D179BB16-DEE9-4D0F-97BD-ABF0F32E463F}"/>
    <cellStyle name="tableau | cellule | normal | decimal 3 3 2" xfId="2538" xr:uid="{E5BB44C0-60C0-4019-B94C-35F780E7D22F}"/>
    <cellStyle name="tableau | cellule | normal | decimal 3 3 3" xfId="2539" xr:uid="{31E09AC6-4062-4626-A127-52A3ED86C634}"/>
    <cellStyle name="tableau | cellule | normal | decimal 3 4" xfId="2540" xr:uid="{0F60A484-2810-4A5B-9F03-0CD4B7AC9C87}"/>
    <cellStyle name="tableau | cellule | normal | decimal 3 4 2" xfId="2541" xr:uid="{2D362F9D-4F4A-4015-A304-2194420F28E2}"/>
    <cellStyle name="tableau | cellule | normal | decimal 3 4 3" xfId="2542" xr:uid="{DF219473-4D21-4C5A-BC33-8237B23145F9}"/>
    <cellStyle name="tableau | cellule | normal | decimal 3 5" xfId="2543" xr:uid="{5A9B0D9C-3FA9-4168-A439-9B54793C06C1}"/>
    <cellStyle name="tableau | cellule | normal | decimal 3 5 2" xfId="2544" xr:uid="{A615CAE5-2125-448B-B24A-0FF201A93210}"/>
    <cellStyle name="tableau | cellule | normal | decimal 3 5 3" xfId="2545" xr:uid="{A06DC9E6-3B82-421E-B12B-03779E122998}"/>
    <cellStyle name="tableau | cellule | normal | decimal 3 6" xfId="2546" xr:uid="{403E7A2B-EE64-4E04-AF03-9FFDE8C956C1}"/>
    <cellStyle name="tableau | cellule | normal | decimal 3 7" xfId="2547" xr:uid="{A9BD9F3B-3725-4CF9-AD27-5779BB50EC8B}"/>
    <cellStyle name="tableau | cellule | normal | decimal 4" xfId="2548" xr:uid="{97C9E8CE-9829-4E4F-A03D-CB1029524A71}"/>
    <cellStyle name="tableau | cellule | normal | decimal 4 2" xfId="2549" xr:uid="{1AFCECC3-AF37-44AF-A3F7-95A2E602C3DC}"/>
    <cellStyle name="tableau | cellule | normal | decimal 4 2 2" xfId="2550" xr:uid="{530D5E14-EE87-42E1-BC95-6BA60D804359}"/>
    <cellStyle name="tableau | cellule | normal | decimal 4 2 2 2" xfId="2551" xr:uid="{C62F7988-F3A6-4869-BED1-B0C087ABFEBD}"/>
    <cellStyle name="tableau | cellule | normal | decimal 4 2 2 3" xfId="2552" xr:uid="{A643D80D-68D5-4DD8-8462-928DC1193BEB}"/>
    <cellStyle name="tableau | cellule | normal | decimal 4 2 3" xfId="2553" xr:uid="{ECAC5424-C310-41F8-9DA3-B7813EC6DF8D}"/>
    <cellStyle name="tableau | cellule | normal | decimal 4 2 4" xfId="2554" xr:uid="{5086A8B1-A612-4E7B-ABEF-8E5E59A44F32}"/>
    <cellStyle name="tableau | cellule | normal | decimal 4 3" xfId="2555" xr:uid="{97E28120-0F4A-4B7D-88AF-90679B669679}"/>
    <cellStyle name="tableau | cellule | normal | decimal 4 3 2" xfId="2556" xr:uid="{5A4028A4-EBEA-4980-A533-0E01C9EEF93F}"/>
    <cellStyle name="tableau | cellule | normal | decimal 4 3 3" xfId="2557" xr:uid="{0C95589E-C6A9-4650-A243-2CF7F380FD01}"/>
    <cellStyle name="tableau | cellule | normal | decimal 4 4" xfId="2558" xr:uid="{5ED8F505-FBF3-471D-864D-3964F5222C3A}"/>
    <cellStyle name="tableau | cellule | normal | decimal 4 4 2" xfId="2559" xr:uid="{48CBF286-3C93-462B-AD21-969817579FE9}"/>
    <cellStyle name="tableau | cellule | normal | decimal 4 4 3" xfId="2560" xr:uid="{70B2F61A-5688-4BF5-BB6A-478E2879AFC2}"/>
    <cellStyle name="tableau | cellule | normal | decimal 4 5" xfId="2561" xr:uid="{85E45872-30BD-4117-930A-A67C6A64C830}"/>
    <cellStyle name="tableau | cellule | normal | decimal 4 5 2" xfId="2562" xr:uid="{CD449623-2575-4E58-9C23-E398B09DC2FA}"/>
    <cellStyle name="tableau | cellule | normal | decimal 4 5 3" xfId="2563" xr:uid="{A845E371-451C-4CDD-B965-A3BD6DEAA2BA}"/>
    <cellStyle name="tableau | cellule | normal | decimal 4 6" xfId="2564" xr:uid="{A68D59FF-9A4F-451D-AD52-120282F1A13C}"/>
    <cellStyle name="tableau | cellule | normal | decimal 4 7" xfId="2565" xr:uid="{4CEC604F-8485-4E1F-A7E1-6221605F71F3}"/>
    <cellStyle name="tableau | cellule | normal | entier" xfId="2566" xr:uid="{86D5E679-EC3F-4016-8826-B0450D130ABA}"/>
    <cellStyle name="tableau | cellule | normal | entier 2" xfId="2567" xr:uid="{755643D0-DEA4-4F82-A561-1D233DE8C167}"/>
    <cellStyle name="tableau | cellule | normal | entier 2 2" xfId="2568" xr:uid="{82AE1CAC-8883-4D60-8465-8B965710BCC8}"/>
    <cellStyle name="tableau | cellule | normal | entier 2 2 2" xfId="2569" xr:uid="{7FEB59A9-1CAD-45D7-9E22-7F523F445665}"/>
    <cellStyle name="tableau | cellule | normal | entier 2 2 3" xfId="2570" xr:uid="{1C217052-0BF9-4A50-A29F-F58E2E6DDEAA}"/>
    <cellStyle name="tableau | cellule | normal | entier 2 3" xfId="2571" xr:uid="{14218D54-60A5-44BD-8561-6AA2421ED29C}"/>
    <cellStyle name="tableau | cellule | normal | entier 2 4" xfId="2572" xr:uid="{E555B6C3-5AE0-4811-ABF0-5F109364C659}"/>
    <cellStyle name="tableau | cellule | normal | entier 3" xfId="2573" xr:uid="{177C31C1-A932-4A7E-B1A7-B1BE3BE74FE8}"/>
    <cellStyle name="tableau | cellule | normal | entier 3 2" xfId="2574" xr:uid="{F49C907A-9DCC-40A1-9BF9-BCD0269791EE}"/>
    <cellStyle name="tableau | cellule | normal | entier 3 3" xfId="2575" xr:uid="{2B2A5993-FE07-4593-8934-8C59A87EA7A8}"/>
    <cellStyle name="tableau | cellule | normal | entier 4" xfId="2576" xr:uid="{F0A05874-9806-4896-9A02-1FAA744C24BA}"/>
    <cellStyle name="tableau | cellule | normal | entier 4 2" xfId="2577" xr:uid="{CA6EA14A-69F0-4DC6-AD98-E3C1899CFD1E}"/>
    <cellStyle name="tableau | cellule | normal | entier 4 3" xfId="2578" xr:uid="{4994A6F8-88D2-4EAE-9827-D84A73D22B1A}"/>
    <cellStyle name="tableau | cellule | normal | entier 5" xfId="2579" xr:uid="{CC9C271D-25C8-4B51-B6A0-A356DD8EA45C}"/>
    <cellStyle name="tableau | cellule | normal | entier 5 2" xfId="2580" xr:uid="{0F3C9465-6086-42B5-80B2-7B6A9FB50F9D}"/>
    <cellStyle name="tableau | cellule | normal | entier 5 3" xfId="2581" xr:uid="{C25F0FAF-F9A1-4A15-86F6-9BA4675CD57F}"/>
    <cellStyle name="tableau | cellule | normal | entier 6" xfId="2582" xr:uid="{CCECDE0B-F3E0-46D9-8CDA-3F1E365DDBDA}"/>
    <cellStyle name="tableau | cellule | normal | entier 7" xfId="2583" xr:uid="{1B94DF59-C57E-4338-B8F8-43E986FA7EE2}"/>
    <cellStyle name="tableau | cellule | normal | euro | decimal 1" xfId="2584" xr:uid="{7455FA45-0FDD-4F46-B8A6-B514B7C98D8A}"/>
    <cellStyle name="tableau | cellule | normal | euro | decimal 1 2" xfId="2585" xr:uid="{59C206B0-B8D2-4EC6-8BAA-C0BE50F0C360}"/>
    <cellStyle name="tableau | cellule | normal | euro | decimal 1 2 2" xfId="2586" xr:uid="{20CAFB79-50B2-4447-8DC5-7B10BEB1E9FF}"/>
    <cellStyle name="tableau | cellule | normal | euro | decimal 1 2 2 2" xfId="2587" xr:uid="{4F8BB796-9607-4108-B525-F8106BB2E68A}"/>
    <cellStyle name="tableau | cellule | normal | euro | decimal 1 2 2 3" xfId="2588" xr:uid="{098D2FCB-BFB7-448B-AE46-DCA7E3713303}"/>
    <cellStyle name="tableau | cellule | normal | euro | decimal 1 2 3" xfId="2589" xr:uid="{0FDCDF0B-3E97-43B2-8771-135C52FBB0ED}"/>
    <cellStyle name="tableau | cellule | normal | euro | decimal 1 2 4" xfId="2590" xr:uid="{8DAA34E8-86FF-411F-A828-FBAD38E9320E}"/>
    <cellStyle name="tableau | cellule | normal | euro | decimal 1 3" xfId="2591" xr:uid="{E9404747-B64C-42DB-8C33-8ED5C07F44F1}"/>
    <cellStyle name="tableau | cellule | normal | euro | decimal 1 3 2" xfId="2592" xr:uid="{D9D86D0F-D774-4D94-B721-E35DB2B50E49}"/>
    <cellStyle name="tableau | cellule | normal | euro | decimal 1 3 3" xfId="2593" xr:uid="{2627BDBA-AC5F-454C-A64F-2BEA373490A2}"/>
    <cellStyle name="tableau | cellule | normal | euro | decimal 1 4" xfId="2594" xr:uid="{AE2FEC61-9338-4B3B-B612-86579A779EB0}"/>
    <cellStyle name="tableau | cellule | normal | euro | decimal 1 4 2" xfId="2595" xr:uid="{368CBD86-4510-4C03-B328-B1EE72514927}"/>
    <cellStyle name="tableau | cellule | normal | euro | decimal 1 4 3" xfId="2596" xr:uid="{347BC43D-D57B-4217-8C4B-20E82848CCD0}"/>
    <cellStyle name="tableau | cellule | normal | euro | decimal 1 5" xfId="2597" xr:uid="{D5EBC7B9-A3A8-42E7-A6C7-A828D8488C49}"/>
    <cellStyle name="tableau | cellule | normal | euro | decimal 1 5 2" xfId="2598" xr:uid="{251A3CC9-8466-4507-A23F-494906C4223D}"/>
    <cellStyle name="tableau | cellule | normal | euro | decimal 1 5 3" xfId="2599" xr:uid="{514FCEE5-7DFE-4AE2-96B7-A4D9F390C65A}"/>
    <cellStyle name="tableau | cellule | normal | euro | decimal 1 6" xfId="2600" xr:uid="{DAA9E7BE-B0C2-482B-8265-859759F4BCB9}"/>
    <cellStyle name="tableau | cellule | normal | euro | decimal 1 7" xfId="2601" xr:uid="{C60EF883-7130-4130-A592-DC7B7179BE22}"/>
    <cellStyle name="tableau | cellule | normal | euro | decimal 2" xfId="2602" xr:uid="{8D7A9DB5-9D49-4EAD-9AE1-31973CFD703E}"/>
    <cellStyle name="tableau | cellule | normal | euro | decimal 2 2" xfId="2603" xr:uid="{AFEF30C3-4F92-4CE9-83CF-6CF668B00FEE}"/>
    <cellStyle name="tableau | cellule | normal | euro | decimal 2 2 2" xfId="2604" xr:uid="{1337A32D-4069-441E-A7A2-5A975D878BA5}"/>
    <cellStyle name="tableau | cellule | normal | euro | decimal 2 2 2 2" xfId="2605" xr:uid="{46B8B3E6-0E46-484F-8693-2C6F6B4A1A0B}"/>
    <cellStyle name="tableau | cellule | normal | euro | decimal 2 2 2 3" xfId="2606" xr:uid="{BEEEE4B4-EFA2-43B6-868B-C678FBFC7A03}"/>
    <cellStyle name="tableau | cellule | normal | euro | decimal 2 2 3" xfId="2607" xr:uid="{5C6ECCFF-0535-4B4B-9A87-F2D502C977C8}"/>
    <cellStyle name="tableau | cellule | normal | euro | decimal 2 2 4" xfId="2608" xr:uid="{3054B840-3474-4DDD-B518-DF6C19062849}"/>
    <cellStyle name="tableau | cellule | normal | euro | decimal 2 3" xfId="2609" xr:uid="{678C6BB9-F155-4079-8CC3-1A43CC572962}"/>
    <cellStyle name="tableau | cellule | normal | euro | decimal 2 3 2" xfId="2610" xr:uid="{3544A9C7-81F3-4F83-AA56-2E6CA91FF4EF}"/>
    <cellStyle name="tableau | cellule | normal | euro | decimal 2 3 3" xfId="2611" xr:uid="{27243BDA-3C44-4B65-B554-ECBE9D2AFB27}"/>
    <cellStyle name="tableau | cellule | normal | euro | decimal 2 4" xfId="2612" xr:uid="{FFBFB5E4-F190-4415-B58B-15BE87531961}"/>
    <cellStyle name="tableau | cellule | normal | euro | decimal 2 4 2" xfId="2613" xr:uid="{EDEF3370-2F9A-4104-A608-32DC2BC79B73}"/>
    <cellStyle name="tableau | cellule | normal | euro | decimal 2 4 3" xfId="2614" xr:uid="{B7EF23BB-624F-4601-B836-7092FE0717EF}"/>
    <cellStyle name="tableau | cellule | normal | euro | decimal 2 5" xfId="2615" xr:uid="{5C9DF80C-13C3-443F-86F5-6F2A9D33AB56}"/>
    <cellStyle name="tableau | cellule | normal | euro | decimal 2 5 2" xfId="2616" xr:uid="{100C9FDE-5496-4AEC-9E42-CE1118037C08}"/>
    <cellStyle name="tableau | cellule | normal | euro | decimal 2 5 3" xfId="2617" xr:uid="{9E19B8DA-238C-41C2-987C-E6F3A15641EF}"/>
    <cellStyle name="tableau | cellule | normal | euro | decimal 2 6" xfId="2618" xr:uid="{C43859E2-19AF-4576-AE4E-D16B0B649284}"/>
    <cellStyle name="tableau | cellule | normal | euro | decimal 2 7" xfId="2619" xr:uid="{D3450561-395E-4C01-8136-EF301928264C}"/>
    <cellStyle name="tableau | cellule | normal | euro | entier" xfId="2620" xr:uid="{9E8A39BB-5EAB-477D-9BBF-35A67B988D59}"/>
    <cellStyle name="tableau | cellule | normal | euro | entier 2" xfId="2621" xr:uid="{24001D7A-C1BA-4FB0-B8E4-087F82EBC354}"/>
    <cellStyle name="tableau | cellule | normal | euro | entier 2 2" xfId="2622" xr:uid="{423AAD05-93AA-427A-A74F-E3800C030D01}"/>
    <cellStyle name="tableau | cellule | normal | euro | entier 2 2 2" xfId="2623" xr:uid="{93E7FE04-03C8-49DE-9C1F-4C879A73A9AD}"/>
    <cellStyle name="tableau | cellule | normal | euro | entier 2 2 3" xfId="2624" xr:uid="{8F55CF5C-3013-421E-827C-7D8ACF39F3C4}"/>
    <cellStyle name="tableau | cellule | normal | euro | entier 2 3" xfId="2625" xr:uid="{8DBFF518-831D-4B7F-8399-6EA132B34E2F}"/>
    <cellStyle name="tableau | cellule | normal | euro | entier 2 4" xfId="2626" xr:uid="{D9030E1A-4028-43D9-B17E-1DC01E831CC4}"/>
    <cellStyle name="tableau | cellule | normal | euro | entier 3" xfId="2627" xr:uid="{DC0538CB-BA5D-406D-9CD5-3A053ABF5D00}"/>
    <cellStyle name="tableau | cellule | normal | euro | entier 3 2" xfId="2628" xr:uid="{3A44C96A-92CF-45E1-B5AF-7FAE3E4BA88F}"/>
    <cellStyle name="tableau | cellule | normal | euro | entier 3 3" xfId="2629" xr:uid="{5B03F9BA-DE49-48EF-906A-38A320C88160}"/>
    <cellStyle name="tableau | cellule | normal | euro | entier 4" xfId="2630" xr:uid="{D8A41C6A-9731-4505-9092-2952D12DF360}"/>
    <cellStyle name="tableau | cellule | normal | euro | entier 4 2" xfId="2631" xr:uid="{7F51F9B6-2541-4A07-AE3B-3A9D319E9FBA}"/>
    <cellStyle name="tableau | cellule | normal | euro | entier 4 3" xfId="2632" xr:uid="{9B310D58-DE91-4F4C-A0BD-649EB2A96FCC}"/>
    <cellStyle name="tableau | cellule | normal | euro | entier 5" xfId="2633" xr:uid="{64D3C89B-0E06-4071-8FE2-21852E9F2C78}"/>
    <cellStyle name="tableau | cellule | normal | euro | entier 5 2" xfId="2634" xr:uid="{B8EDD945-27E0-4AB0-A64D-04E030A47204}"/>
    <cellStyle name="tableau | cellule | normal | euro | entier 5 3" xfId="2635" xr:uid="{0F559186-483C-4338-86B2-8207AEDFD6A7}"/>
    <cellStyle name="tableau | cellule | normal | euro | entier 6" xfId="2636" xr:uid="{FA00D372-A84A-4492-92E7-87AEB85CD2F5}"/>
    <cellStyle name="tableau | cellule | normal | euro | entier 7" xfId="2637" xr:uid="{7A5A2458-FC90-45FF-A288-CDC19D61AD5D}"/>
    <cellStyle name="tableau | cellule | normal | franc | decimal 1" xfId="2638" xr:uid="{82AA4333-213B-4250-9661-518468D5647F}"/>
    <cellStyle name="tableau | cellule | normal | franc | decimal 1 2" xfId="2639" xr:uid="{37CF973F-838F-4B82-B422-B7CBC5B4785A}"/>
    <cellStyle name="tableau | cellule | normal | franc | decimal 1 2 2" xfId="2640" xr:uid="{8C3DB6B1-494C-4745-B84D-BC10E4AF244B}"/>
    <cellStyle name="tableau | cellule | normal | franc | decimal 1 2 2 2" xfId="2641" xr:uid="{BB68F9FA-D8C2-4ACB-B7DA-2321D77EC97F}"/>
    <cellStyle name="tableau | cellule | normal | franc | decimal 1 2 2 3" xfId="2642" xr:uid="{D20DAE5F-9097-470E-947B-8A8A711F014B}"/>
    <cellStyle name="tableau | cellule | normal | franc | decimal 1 2 3" xfId="2643" xr:uid="{02CAC518-666C-4CEC-B06C-595B6CEA9CDE}"/>
    <cellStyle name="tableau | cellule | normal | franc | decimal 1 2 4" xfId="2644" xr:uid="{E226B090-2B1B-4BAC-8695-67DAF3289AC3}"/>
    <cellStyle name="tableau | cellule | normal | franc | decimal 1 3" xfId="2645" xr:uid="{AED7382C-6862-414C-B59B-B1B04531A26A}"/>
    <cellStyle name="tableau | cellule | normal | franc | decimal 1 3 2" xfId="2646" xr:uid="{6322CB68-9B18-4B75-9BD4-56906E00EFE8}"/>
    <cellStyle name="tableau | cellule | normal | franc | decimal 1 3 3" xfId="2647" xr:uid="{809E3DDE-B895-4A1D-B612-182CBFBC62B4}"/>
    <cellStyle name="tableau | cellule | normal | franc | decimal 1 4" xfId="2648" xr:uid="{74C6A2EA-A2A0-44A7-AD88-A310B64FA434}"/>
    <cellStyle name="tableau | cellule | normal | franc | decimal 1 4 2" xfId="2649" xr:uid="{32345778-E48C-4FF0-BADE-9F0677E46F8D}"/>
    <cellStyle name="tableau | cellule | normal | franc | decimal 1 4 3" xfId="2650" xr:uid="{4DFE6ECC-493D-443B-A891-DB398C6C2109}"/>
    <cellStyle name="tableau | cellule | normal | franc | decimal 1 5" xfId="2651" xr:uid="{F735634D-47F9-40B4-9A5F-33C35C2B77AE}"/>
    <cellStyle name="tableau | cellule | normal | franc | decimal 1 5 2" xfId="2652" xr:uid="{32DCB9F6-97F0-4D3D-BA8C-38C39E1AA47E}"/>
    <cellStyle name="tableau | cellule | normal | franc | decimal 1 5 3" xfId="2653" xr:uid="{DFDFB8E2-EE1A-4F37-8FE1-316279FED44B}"/>
    <cellStyle name="tableau | cellule | normal | franc | decimal 1 6" xfId="2654" xr:uid="{D6B2BE9F-529C-494C-AE5E-F75974C16771}"/>
    <cellStyle name="tableau | cellule | normal | franc | decimal 1 7" xfId="2655" xr:uid="{6EB773D5-2C31-4C13-BC95-63C9761E881A}"/>
    <cellStyle name="tableau | cellule | normal | franc | decimal 2" xfId="2656" xr:uid="{CFA35D54-3B9F-49B8-9151-E768FE7E0AA7}"/>
    <cellStyle name="tableau | cellule | normal | franc | decimal 2 2" xfId="2657" xr:uid="{3A7E59F9-7F63-410D-BFC0-7C72C9D3CE90}"/>
    <cellStyle name="tableau | cellule | normal | franc | decimal 2 2 2" xfId="2658" xr:uid="{CC2F33D1-6094-46D5-B473-E3323A57CB2E}"/>
    <cellStyle name="tableau | cellule | normal | franc | decimal 2 2 2 2" xfId="2659" xr:uid="{FF8DC66A-7286-47D4-B1C6-FF6CE0CE6A9F}"/>
    <cellStyle name="tableau | cellule | normal | franc | decimal 2 2 2 3" xfId="2660" xr:uid="{175B10B4-7430-46D0-A880-8B33698DA31B}"/>
    <cellStyle name="tableau | cellule | normal | franc | decimal 2 2 3" xfId="2661" xr:uid="{C9985596-C89B-45A5-8008-36338014142D}"/>
    <cellStyle name="tableau | cellule | normal | franc | decimal 2 2 4" xfId="2662" xr:uid="{C30B055F-93AC-4ACE-9004-CC484F1F5575}"/>
    <cellStyle name="tableau | cellule | normal | franc | decimal 2 3" xfId="2663" xr:uid="{7F5D3D93-A8FB-4F70-93FA-01346B5DEB69}"/>
    <cellStyle name="tableau | cellule | normal | franc | decimal 2 3 2" xfId="2664" xr:uid="{DD405BA3-842D-422E-9B7E-9C29FBA4A646}"/>
    <cellStyle name="tableau | cellule | normal | franc | decimal 2 3 3" xfId="2665" xr:uid="{65783229-3499-4074-A134-B3CAF2F60465}"/>
    <cellStyle name="tableau | cellule | normal | franc | decimal 2 4" xfId="2666" xr:uid="{BFBB4DD4-F697-40B1-87C6-AFA37CA356AD}"/>
    <cellStyle name="tableau | cellule | normal | franc | decimal 2 4 2" xfId="2667" xr:uid="{08578659-7744-454D-BCC9-CCF776689939}"/>
    <cellStyle name="tableau | cellule | normal | franc | decimal 2 4 3" xfId="2668" xr:uid="{028A57D7-498F-42E5-9197-C482B56C4290}"/>
    <cellStyle name="tableau | cellule | normal | franc | decimal 2 5" xfId="2669" xr:uid="{4CDD8D51-24A5-43BB-96D3-8A575C340C13}"/>
    <cellStyle name="tableau | cellule | normal | franc | decimal 2 5 2" xfId="2670" xr:uid="{C045ED26-D18B-4AFB-9C64-7E4FFE09A35E}"/>
    <cellStyle name="tableau | cellule | normal | franc | decimal 2 5 3" xfId="2671" xr:uid="{E4CE5C37-EDFE-4288-A4BD-DB69FAB9078D}"/>
    <cellStyle name="tableau | cellule | normal | franc | decimal 2 6" xfId="2672" xr:uid="{DDAD88F1-1B67-4450-86AA-554C12580F35}"/>
    <cellStyle name="tableau | cellule | normal | franc | decimal 2 7" xfId="2673" xr:uid="{407CD1DA-119D-4966-AA92-B1066DC22FA3}"/>
    <cellStyle name="tableau | cellule | normal | franc | entier" xfId="2674" xr:uid="{0134478E-348D-42FC-BA1A-8CD895579018}"/>
    <cellStyle name="tableau | cellule | normal | franc | entier 2" xfId="2675" xr:uid="{AC663ABE-BA27-4390-94E2-608B5313085C}"/>
    <cellStyle name="tableau | cellule | normal | franc | entier 2 2" xfId="2676" xr:uid="{BD74C54D-0ADF-4DF3-BB70-AAAFEDB80BEA}"/>
    <cellStyle name="tableau | cellule | normal | franc | entier 2 2 2" xfId="2677" xr:uid="{EA389337-7673-488A-A013-5F43B44ED30C}"/>
    <cellStyle name="tableau | cellule | normal | franc | entier 2 2 3" xfId="2678" xr:uid="{D675FB9A-7600-4432-808E-078A32AACE65}"/>
    <cellStyle name="tableau | cellule | normal | franc | entier 2 3" xfId="2679" xr:uid="{5D8EBFA5-B4FD-4693-B52B-D6E752626FA9}"/>
    <cellStyle name="tableau | cellule | normal | franc | entier 2 4" xfId="2680" xr:uid="{FEFF3E6D-1D52-41B5-8D5F-052AEB98D708}"/>
    <cellStyle name="tableau | cellule | normal | franc | entier 3" xfId="2681" xr:uid="{6618A1D8-B3EC-4DB7-9860-09F97E3D6F72}"/>
    <cellStyle name="tableau | cellule | normal | franc | entier 3 2" xfId="2682" xr:uid="{3F10158A-F407-4B0A-ADD4-F7212F4ABF9A}"/>
    <cellStyle name="tableau | cellule | normal | franc | entier 3 3" xfId="2683" xr:uid="{64A7BBB1-39FC-4A14-8C08-E5FA6A58ED1C}"/>
    <cellStyle name="tableau | cellule | normal | franc | entier 4" xfId="2684" xr:uid="{B5B05506-8596-4645-AD28-A80A6EFE031E}"/>
    <cellStyle name="tableau | cellule | normal | franc | entier 4 2" xfId="2685" xr:uid="{EC0A33A7-02AA-4B9C-B726-EA9CF0308BDC}"/>
    <cellStyle name="tableau | cellule | normal | franc | entier 4 3" xfId="2686" xr:uid="{DBC7C4BF-2502-43AA-AB7D-334AB1FAC83D}"/>
    <cellStyle name="tableau | cellule | normal | franc | entier 5" xfId="2687" xr:uid="{1F1490CE-A2BC-4DE7-8DC5-652CE1FCEC39}"/>
    <cellStyle name="tableau | cellule | normal | franc | entier 5 2" xfId="2688" xr:uid="{70CBC9CA-3170-432D-95D1-29CFA5F71732}"/>
    <cellStyle name="tableau | cellule | normal | franc | entier 5 3" xfId="2689" xr:uid="{1304E215-BE88-4EEC-B415-0B340AB4E16E}"/>
    <cellStyle name="tableau | cellule | normal | franc | entier 6" xfId="2690" xr:uid="{5E94EFDB-12DA-45F2-A5B7-FD699DFE3AEF}"/>
    <cellStyle name="tableau | cellule | normal | franc | entier 7" xfId="2691" xr:uid="{66D5982F-FCCC-4F2C-9657-59E9C0B38AB7}"/>
    <cellStyle name="tableau | cellule | normal | pourcentage | decimal 1" xfId="2692" xr:uid="{6A20C80C-C958-400D-BC3E-765ACA1735B2}"/>
    <cellStyle name="tableau | cellule | normal | pourcentage | decimal 1 2" xfId="2693" xr:uid="{840E6AF9-630B-454D-973C-207BB9B5DD97}"/>
    <cellStyle name="tableau | cellule | normal | pourcentage | decimal 1 2 2" xfId="2694" xr:uid="{2CE9C924-7DC9-4AE3-9E96-8AAEA8DB0895}"/>
    <cellStyle name="tableau | cellule | normal | pourcentage | decimal 1 2 2 2" xfId="2695" xr:uid="{672E4531-6F53-4021-A5D5-AD8D0F3D3049}"/>
    <cellStyle name="tableau | cellule | normal | pourcentage | decimal 1 2 2 3" xfId="2696" xr:uid="{EACE50F7-EFE2-441C-8C4D-BF8333969162}"/>
    <cellStyle name="tableau | cellule | normal | pourcentage | decimal 1 2 3" xfId="2697" xr:uid="{E5DEB76B-1742-489D-8201-AD7E0BF8929A}"/>
    <cellStyle name="tableau | cellule | normal | pourcentage | decimal 1 2 4" xfId="2698" xr:uid="{4093A4B9-85BF-4709-8580-4000DF119776}"/>
    <cellStyle name="tableau | cellule | normal | pourcentage | decimal 1 3" xfId="2699" xr:uid="{A9B7E413-CD6E-4B34-AB9D-B24DC17A0B7F}"/>
    <cellStyle name="tableau | cellule | normal | pourcentage | decimal 1 3 2" xfId="2700" xr:uid="{C094CCFD-D4CC-4BEB-9FF3-C1803EB76469}"/>
    <cellStyle name="tableau | cellule | normal | pourcentage | decimal 1 3 3" xfId="2701" xr:uid="{83EC75B4-E144-48D5-A939-6AB2FD95C341}"/>
    <cellStyle name="tableau | cellule | normal | pourcentage | decimal 1 4" xfId="2702" xr:uid="{4E19549D-1E69-4DD7-B6E8-805B12ED54D7}"/>
    <cellStyle name="tableau | cellule | normal | pourcentage | decimal 1 4 2" xfId="2703" xr:uid="{4CCF1019-2AD9-4C0C-BFF0-9D663C2790E5}"/>
    <cellStyle name="tableau | cellule | normal | pourcentage | decimal 1 4 3" xfId="2704" xr:uid="{88C5054C-5189-4D74-8FAE-26B727FB3848}"/>
    <cellStyle name="tableau | cellule | normal | pourcentage | decimal 1 5" xfId="2705" xr:uid="{78BF99BB-D609-47EE-A89E-8B6F545195A4}"/>
    <cellStyle name="tableau | cellule | normal | pourcentage | decimal 1 5 2" xfId="2706" xr:uid="{2CB5BDC5-3A8F-4D7B-AF70-AB481013D298}"/>
    <cellStyle name="tableau | cellule | normal | pourcentage | decimal 1 5 3" xfId="2707" xr:uid="{4E5C9491-18C5-4475-B683-8A2FBF4030C3}"/>
    <cellStyle name="tableau | cellule | normal | pourcentage | decimal 1 6" xfId="2708" xr:uid="{824662DD-7FE3-4706-8124-85A915CC0259}"/>
    <cellStyle name="tableau | cellule | normal | pourcentage | decimal 1 7" xfId="2709" xr:uid="{992CE9A9-66A1-444E-A79D-A19D0A5517AE}"/>
    <cellStyle name="tableau | cellule | normal | pourcentage | decimal 2" xfId="2710" xr:uid="{070C0B93-09E0-46BA-984C-A0A983C3954B}"/>
    <cellStyle name="tableau | cellule | normal | pourcentage | decimal 2 2" xfId="2711" xr:uid="{716C0A9C-CF1A-4895-BAA9-DB746D27DE02}"/>
    <cellStyle name="tableau | cellule | normal | pourcentage | decimal 2 2 2" xfId="2712" xr:uid="{7128C087-5781-4537-9948-07A27C379A7E}"/>
    <cellStyle name="tableau | cellule | normal | pourcentage | decimal 2 2 2 2" xfId="2713" xr:uid="{F8630116-AB69-4528-A68D-4C62A03D13B6}"/>
    <cellStyle name="tableau | cellule | normal | pourcentage | decimal 2 2 2 3" xfId="2714" xr:uid="{F165F693-B99C-4C0F-8C9A-F03793F2093B}"/>
    <cellStyle name="tableau | cellule | normal | pourcentage | decimal 2 2 3" xfId="2715" xr:uid="{88CE36E6-52D8-4825-971C-BCC2113E3D80}"/>
    <cellStyle name="tableau | cellule | normal | pourcentage | decimal 2 2 4" xfId="2716" xr:uid="{0D9D55AF-4E2A-4D0C-8EDA-AC91507D7AD0}"/>
    <cellStyle name="tableau | cellule | normal | pourcentage | decimal 2 3" xfId="2717" xr:uid="{DE663334-92EC-4348-B07B-589002806190}"/>
    <cellStyle name="tableau | cellule | normal | pourcentage | decimal 2 3 2" xfId="2718" xr:uid="{DCB19A6D-0DED-4988-B394-D948AE3540E4}"/>
    <cellStyle name="tableau | cellule | normal | pourcentage | decimal 2 3 3" xfId="2719" xr:uid="{50FEFD2C-581C-4B0B-BA27-1E4D71E3229E}"/>
    <cellStyle name="tableau | cellule | normal | pourcentage | decimal 2 4" xfId="2720" xr:uid="{81DB3C80-7DE6-4B98-808C-B51DBAD83022}"/>
    <cellStyle name="tableau | cellule | normal | pourcentage | decimal 2 4 2" xfId="2721" xr:uid="{DB334853-374E-4A64-8D2D-C9FD5B1B957B}"/>
    <cellStyle name="tableau | cellule | normal | pourcentage | decimal 2 4 3" xfId="2722" xr:uid="{9F184A44-E0C8-4B30-B4B2-EBF3FA129AA6}"/>
    <cellStyle name="tableau | cellule | normal | pourcentage | decimal 2 5" xfId="2723" xr:uid="{4573E71A-7587-480D-9F63-9209A6AA3002}"/>
    <cellStyle name="tableau | cellule | normal | pourcentage | decimal 2 5 2" xfId="2724" xr:uid="{C03C1B93-7082-4C62-9737-2CA47FD7020E}"/>
    <cellStyle name="tableau | cellule | normal | pourcentage | decimal 2 5 3" xfId="2725" xr:uid="{D07DC994-74E8-4E1A-92F1-194CA4B66F17}"/>
    <cellStyle name="tableau | cellule | normal | pourcentage | decimal 2 6" xfId="2726" xr:uid="{AA07F0E2-580B-419C-8204-9D4A906B1AE5}"/>
    <cellStyle name="tableau | cellule | normal | pourcentage | decimal 2 7" xfId="2727" xr:uid="{CB0BC4C1-D0B7-4E78-8689-88FA8F47F9D1}"/>
    <cellStyle name="tableau | cellule | normal | pourcentage | entier" xfId="2728" xr:uid="{A419AC0B-3281-44DE-BC78-8E63A659E22A}"/>
    <cellStyle name="tableau | cellule | normal | pourcentage | entier 2" xfId="2729" xr:uid="{23F9465B-8FD0-455B-AF18-E8C88F7CDB3B}"/>
    <cellStyle name="tableau | cellule | normal | pourcentage | entier 2 2" xfId="2730" xr:uid="{185133B5-2492-4AD0-9835-F92958AE4E89}"/>
    <cellStyle name="tableau | cellule | normal | pourcentage | entier 2 2 2" xfId="2731" xr:uid="{4FA25097-5476-414D-9FA3-B604567B9E2E}"/>
    <cellStyle name="tableau | cellule | normal | pourcentage | entier 2 2 3" xfId="2732" xr:uid="{5AF09ECE-1CAE-4BB9-A79F-FDBD2CC32F9B}"/>
    <cellStyle name="tableau | cellule | normal | pourcentage | entier 2 3" xfId="2733" xr:uid="{AEB99898-A2BE-4351-BA4F-05F998E670C2}"/>
    <cellStyle name="tableau | cellule | normal | pourcentage | entier 2 4" xfId="2734" xr:uid="{082DDFF3-C104-484E-A1A4-01D76E7F0A78}"/>
    <cellStyle name="tableau | cellule | normal | pourcentage | entier 3" xfId="2735" xr:uid="{C0AD161A-AF32-41C6-B13E-73271C5AA3DD}"/>
    <cellStyle name="tableau | cellule | normal | pourcentage | entier 3 2" xfId="2736" xr:uid="{63F79CB6-7706-40E3-A71E-B6481A54C765}"/>
    <cellStyle name="tableau | cellule | normal | pourcentage | entier 3 3" xfId="2737" xr:uid="{7FAD72CD-5623-406F-B72A-B63BB0FEAAFA}"/>
    <cellStyle name="tableau | cellule | normal | pourcentage | entier 4" xfId="2738" xr:uid="{81137D26-A1C7-4068-838E-1EEF43BBD689}"/>
    <cellStyle name="tableau | cellule | normal | pourcentage | entier 4 2" xfId="2739" xr:uid="{EB3DDAA1-2B91-479B-BADD-B2FAADD437ED}"/>
    <cellStyle name="tableau | cellule | normal | pourcentage | entier 4 3" xfId="2740" xr:uid="{D422B7D9-55E1-4584-8CCF-088D53CD4EE4}"/>
    <cellStyle name="tableau | cellule | normal | pourcentage | entier 5" xfId="2741" xr:uid="{363DF94A-5A5B-4AFD-90B0-85737D85A7F0}"/>
    <cellStyle name="tableau | cellule | normal | pourcentage | entier 5 2" xfId="2742" xr:uid="{72BCB89F-4BA5-470E-8888-D156F89DFC0D}"/>
    <cellStyle name="tableau | cellule | normal | pourcentage | entier 5 3" xfId="2743" xr:uid="{DF5138AE-E554-4079-89BF-4A1EAEF505D1}"/>
    <cellStyle name="tableau | cellule | normal | pourcentage | entier 6" xfId="2744" xr:uid="{97A27D11-F604-4435-B07A-EBA79585C173}"/>
    <cellStyle name="tableau | cellule | normal | pourcentage | entier 7" xfId="2745" xr:uid="{8A0A0860-EBA5-43DB-8455-44368B874E93}"/>
    <cellStyle name="tableau | cellule | normal | standard" xfId="2746" xr:uid="{58EE36A8-3F7F-422C-9824-D7A0E8D85A2B}"/>
    <cellStyle name="tableau | cellule | normal | standard 2" xfId="2747" xr:uid="{3E61CF17-F02A-4079-8B66-6BADCFEB83D3}"/>
    <cellStyle name="tableau | cellule | normal | standard 2 2" xfId="2748" xr:uid="{2E7F8690-ED4C-4CB1-B52E-0E1C571BFC00}"/>
    <cellStyle name="tableau | cellule | normal | standard 2 2 2" xfId="2749" xr:uid="{A85644C6-8C6D-4A6E-88DA-DC288BFD9ABD}"/>
    <cellStyle name="tableau | cellule | normal | standard 2 2 3" xfId="2750" xr:uid="{366C810C-72E5-4270-8BC5-22157316C74A}"/>
    <cellStyle name="tableau | cellule | normal | standard 2 3" xfId="2751" xr:uid="{93FE9BDC-94B5-4849-B333-B51E6E9EDB16}"/>
    <cellStyle name="tableau | cellule | normal | standard 2 4" xfId="2752" xr:uid="{A8FF09A9-AF8B-4FC7-8076-F1A0E6FF5C42}"/>
    <cellStyle name="tableau | cellule | normal | standard 3" xfId="2753" xr:uid="{1954B21B-94BA-46B0-AD1F-F86A73501D92}"/>
    <cellStyle name="tableau | cellule | normal | standard 3 2" xfId="2754" xr:uid="{88B81A4E-C832-4719-B268-E1711EF4DC36}"/>
    <cellStyle name="tableau | cellule | normal | standard 3 3" xfId="2755" xr:uid="{2E8FEFA1-BBB6-4611-ACDA-05EE7ABDA8A7}"/>
    <cellStyle name="tableau | cellule | normal | standard 4" xfId="2756" xr:uid="{5CC2FEDD-0613-4755-A500-AB0FDF130D4D}"/>
    <cellStyle name="tableau | cellule | normal | standard 4 2" xfId="2757" xr:uid="{8B598CC5-6108-4351-B78E-540CE4EA9303}"/>
    <cellStyle name="tableau | cellule | normal | standard 4 3" xfId="2758" xr:uid="{2EDBD488-D9B6-4A74-ADF7-BF2B4BCF8B81}"/>
    <cellStyle name="tableau | cellule | normal | standard 5" xfId="2759" xr:uid="{0E3906B5-8CFB-4CC5-9EE1-B90225FDB5A3}"/>
    <cellStyle name="tableau | cellule | normal | standard 5 2" xfId="2760" xr:uid="{0954952D-81E3-433F-B79E-43B4BF5EACDA}"/>
    <cellStyle name="tableau | cellule | normal | standard 5 3" xfId="2761" xr:uid="{D68C8881-4B2E-48EE-BEDF-2AE2DE607D0B}"/>
    <cellStyle name="tableau | cellule | normal | standard 6" xfId="2762" xr:uid="{192AF59F-97A9-442A-A9F9-D9459E20341A}"/>
    <cellStyle name="tableau | cellule | normal | standard 7" xfId="2763" xr:uid="{532EDE88-EE5D-4CC8-8034-3673316F6DB4}"/>
    <cellStyle name="tableau | cellule | normal | texte" xfId="2764" xr:uid="{EA14BBBB-99C6-45F3-9A70-12ED4865EE54}"/>
    <cellStyle name="tableau | cellule | normal | texte 2" xfId="2765" xr:uid="{DBB89BE9-B8CA-4926-92C6-8FBD7FF2F462}"/>
    <cellStyle name="tableau | cellule | normal | texte 2 2" xfId="2766" xr:uid="{930D4600-60B2-43B5-93E5-17BE2D188A8B}"/>
    <cellStyle name="tableau | cellule | normal | texte 2 2 2" xfId="2767" xr:uid="{02C59691-7484-47D4-AF67-307199D8469C}"/>
    <cellStyle name="tableau | cellule | normal | texte 2 2 3" xfId="2768" xr:uid="{1975012A-68DE-4278-A051-AF42046231B8}"/>
    <cellStyle name="tableau | cellule | normal | texte 2 3" xfId="2769" xr:uid="{DE6783FE-F76F-4F32-83F0-3E7C58C3DC9B}"/>
    <cellStyle name="tableau | cellule | normal | texte 2 4" xfId="2770" xr:uid="{AAD8D1FA-CF4A-476E-B340-2829B359CFC5}"/>
    <cellStyle name="tableau | cellule | normal | texte 3" xfId="2771" xr:uid="{1FDA6ABA-937C-4A1C-B633-21E8D194194C}"/>
    <cellStyle name="tableau | cellule | normal | texte 3 2" xfId="2772" xr:uid="{721153E9-32C2-428A-9A56-B756568BDF6D}"/>
    <cellStyle name="tableau | cellule | normal | texte 3 3" xfId="2773" xr:uid="{1D8D31E9-ABCD-4F46-8FA6-0701FA65438E}"/>
    <cellStyle name="tableau | cellule | normal | texte 4" xfId="2774" xr:uid="{E8820B92-0A4B-4021-809A-FE12AF5C2FA0}"/>
    <cellStyle name="tableau | cellule | normal | texte 4 2" xfId="2775" xr:uid="{58289687-DC11-44B6-8B53-28FAC39C18B4}"/>
    <cellStyle name="tableau | cellule | normal | texte 4 3" xfId="2776" xr:uid="{60CB6D6C-9E23-4827-B8CC-4BEB0CD62130}"/>
    <cellStyle name="tableau | cellule | normal | texte 5" xfId="2777" xr:uid="{DF57E568-3902-4A5B-8223-2E71D4CEFE29}"/>
    <cellStyle name="tableau | cellule | normal | texte 5 2" xfId="2778" xr:uid="{AEA598A0-4D53-4C42-97DC-A70A85A642C6}"/>
    <cellStyle name="tableau | cellule | normal | texte 5 3" xfId="2779" xr:uid="{DCB58964-E8CC-44BE-8495-A730AFAC9A6A}"/>
    <cellStyle name="tableau | cellule | normal | texte 6" xfId="2780" xr:uid="{CC0B5BEE-8192-4E03-92FC-FF878DF51D03}"/>
    <cellStyle name="tableau | cellule | normal | texte 7" xfId="2781" xr:uid="{C02AE1D0-BE66-437F-BC41-91AC108100E7}"/>
    <cellStyle name="tableau | cellule | total | decimal 1" xfId="2782" xr:uid="{C01AFF8C-F702-431C-821D-AD01B2916C8F}"/>
    <cellStyle name="tableau | cellule | total | decimal 1 2" xfId="2783" xr:uid="{7626E753-47C0-4CCB-B033-24CC78C082F1}"/>
    <cellStyle name="tableau | cellule | total | decimal 1 2 2" xfId="2784" xr:uid="{8CA5D793-A79A-4983-A948-242BA5F626D9}"/>
    <cellStyle name="tableau | cellule | total | decimal 1 2 2 2" xfId="2785" xr:uid="{E7614D0E-FE36-44A8-BE2F-01DF794723D3}"/>
    <cellStyle name="tableau | cellule | total | decimal 1 2 2 3" xfId="2786" xr:uid="{146B684E-AE9C-4FE8-8D63-FFB5BE92B6F1}"/>
    <cellStyle name="tableau | cellule | total | decimal 1 2 3" xfId="2787" xr:uid="{23B87B9B-CC18-4C85-A91A-9C72FC8FE876}"/>
    <cellStyle name="tableau | cellule | total | decimal 1 2 3 2" xfId="2788" xr:uid="{50E025AD-4E9B-47B1-9B92-CD92A0756114}"/>
    <cellStyle name="tableau | cellule | total | decimal 1 2 3 3" xfId="2789" xr:uid="{3A7670F4-F186-4079-A0D0-11D1F15BB457}"/>
    <cellStyle name="tableau | cellule | total | decimal 1 2 4" xfId="2790" xr:uid="{1F94A610-AFEC-4180-949D-3C77B421E378}"/>
    <cellStyle name="tableau | cellule | total | decimal 1 2 5" xfId="2791" xr:uid="{5A4543BB-E6E9-43FC-869E-16E5FD1621B5}"/>
    <cellStyle name="tableau | cellule | total | decimal 1 3" xfId="2792" xr:uid="{FF4A81F4-B216-4FB7-9595-FB69B8B3940C}"/>
    <cellStyle name="tableau | cellule | total | decimal 1 3 2" xfId="2793" xr:uid="{2D6111B3-C9B7-4F4E-805A-7F1BE225EB70}"/>
    <cellStyle name="tableau | cellule | total | decimal 1 3 2 2" xfId="2794" xr:uid="{3A62CA69-715A-46FE-A57C-86B2F07682D4}"/>
    <cellStyle name="tableau | cellule | total | decimal 1 3 2 3" xfId="2795" xr:uid="{43CFD261-6CCC-4836-9778-6632DC96272C}"/>
    <cellStyle name="tableau | cellule | total | decimal 1 3 3" xfId="2796" xr:uid="{D69C5A8E-26CD-4452-A0A1-FCFFA38C5FE1}"/>
    <cellStyle name="tableau | cellule | total | decimal 1 3 4" xfId="2797" xr:uid="{00329134-6825-4F4A-9110-04FB6F3FF151}"/>
    <cellStyle name="tableau | cellule | total | decimal 1 4" xfId="2798" xr:uid="{0F5729F3-1243-4C71-924D-282A01581DD5}"/>
    <cellStyle name="tableau | cellule | total | decimal 1 4 2" xfId="2799" xr:uid="{AF6D006E-3F41-4DF4-A560-88433FFE3A59}"/>
    <cellStyle name="tableau | cellule | total | decimal 1 4 3" xfId="2800" xr:uid="{76870EE6-77BF-45AC-A261-31F842B63B61}"/>
    <cellStyle name="tableau | cellule | total | decimal 1 5" xfId="2801" xr:uid="{48AAC68E-3811-440F-A2BF-F2C8375EFFB3}"/>
    <cellStyle name="tableau | cellule | total | decimal 1 5 2" xfId="2802" xr:uid="{12257499-5C9D-4348-A7EB-243E6EC92FE1}"/>
    <cellStyle name="tableau | cellule | total | decimal 1 5 3" xfId="2803" xr:uid="{682631E1-E9AB-407D-BB39-64A9F9000CB2}"/>
    <cellStyle name="tableau | cellule | total | decimal 1 6" xfId="2804" xr:uid="{217DA0A1-8C7B-4C61-96FA-63A888FA4B1E}"/>
    <cellStyle name="tableau | cellule | total | decimal 1 7" xfId="2805" xr:uid="{833851FA-E4AA-4924-B3D2-475DFF3A8838}"/>
    <cellStyle name="tableau | cellule | total | decimal 2" xfId="2806" xr:uid="{A0BEFBF8-EC3E-4FD9-A291-412072668B17}"/>
    <cellStyle name="tableau | cellule | total | decimal 2 2" xfId="2807" xr:uid="{1D74B142-1D99-4814-AE78-0AC9CCCA6148}"/>
    <cellStyle name="tableau | cellule | total | decimal 2 2 2" xfId="2808" xr:uid="{FEDED3F7-9EFC-464A-8FAE-71FDA75981F1}"/>
    <cellStyle name="tableau | cellule | total | decimal 2 2 2 2" xfId="2809" xr:uid="{9578D3FD-4C19-478A-B24C-86282C3E49EB}"/>
    <cellStyle name="tableau | cellule | total | decimal 2 2 2 3" xfId="2810" xr:uid="{C5592417-D653-41CD-A312-B6A31BF68E56}"/>
    <cellStyle name="tableau | cellule | total | decimal 2 2 3" xfId="2811" xr:uid="{FEF24D23-4E11-4D59-A05E-C17825771F02}"/>
    <cellStyle name="tableau | cellule | total | decimal 2 2 4" xfId="2812" xr:uid="{800DB734-7391-4021-897C-DACD9ACA5A3F}"/>
    <cellStyle name="tableau | cellule | total | decimal 2 3" xfId="2813" xr:uid="{B0C28696-9599-4AEF-BDFA-1567E2167B02}"/>
    <cellStyle name="tableau | cellule | total | decimal 2 3 2" xfId="2814" xr:uid="{0462EF46-30B8-4897-95D7-198B8AC4BB99}"/>
    <cellStyle name="tableau | cellule | total | decimal 2 3 3" xfId="2815" xr:uid="{48145944-B925-4A28-BA68-4684FB06D01C}"/>
    <cellStyle name="tableau | cellule | total | decimal 2 4" xfId="2816" xr:uid="{6B5B3E9D-9C6F-4FD8-B870-F38E2F8ABDA8}"/>
    <cellStyle name="tableau | cellule | total | decimal 2 4 2" xfId="2817" xr:uid="{A83459A8-D03C-41D8-BB57-5AA85FAE88DC}"/>
    <cellStyle name="tableau | cellule | total | decimal 2 4 3" xfId="2818" xr:uid="{CF5C6F4E-DD41-4592-87B2-3A37EE7E9DE0}"/>
    <cellStyle name="tableau | cellule | total | decimal 2 5" xfId="2819" xr:uid="{B35B3F6F-E45C-4690-A6DE-DD1FDE89C6B1}"/>
    <cellStyle name="tableau | cellule | total | decimal 2 5 2" xfId="2820" xr:uid="{F727034A-1192-4BC5-BFD6-B464F6B11BC9}"/>
    <cellStyle name="tableau | cellule | total | decimal 2 5 3" xfId="2821" xr:uid="{CC962FA2-7A28-4F6F-B9E1-EDA3AB660669}"/>
    <cellStyle name="tableau | cellule | total | decimal 2 6" xfId="2822" xr:uid="{B2BD7131-47EA-4F95-814B-169AFA5F8377}"/>
    <cellStyle name="tableau | cellule | total | decimal 2 7" xfId="2823" xr:uid="{FF58890A-5C62-4AFC-AF41-5FACE44F00DF}"/>
    <cellStyle name="tableau | cellule | total | decimal 3" xfId="2824" xr:uid="{B4F7279C-6C49-40D8-B669-55A7553967BE}"/>
    <cellStyle name="tableau | cellule | total | decimal 3 2" xfId="2825" xr:uid="{53B98576-2F9D-4CDF-9109-349215A62868}"/>
    <cellStyle name="tableau | cellule | total | decimal 3 2 2" xfId="2826" xr:uid="{A2295A80-47BD-4DDC-A975-B01D8BB9C890}"/>
    <cellStyle name="tableau | cellule | total | decimal 3 2 2 2" xfId="2827" xr:uid="{A6DCFB6B-2033-4C0B-8386-DC6986752D3E}"/>
    <cellStyle name="tableau | cellule | total | decimal 3 2 2 3" xfId="2828" xr:uid="{1F019289-780F-4143-9B57-94E39E24BB82}"/>
    <cellStyle name="tableau | cellule | total | decimal 3 2 3" xfId="2829" xr:uid="{93297A95-2D8B-4DB7-ADE8-25CFBD4E41A0}"/>
    <cellStyle name="tableau | cellule | total | decimal 3 2 4" xfId="2830" xr:uid="{517B7EDB-23A0-42DA-8410-765538D91E4A}"/>
    <cellStyle name="tableau | cellule | total | decimal 3 3" xfId="2831" xr:uid="{3A84F0F7-E06A-48FC-88FD-0D418F2ACC6D}"/>
    <cellStyle name="tableau | cellule | total | decimal 3 3 2" xfId="2832" xr:uid="{C42C0C64-DF4F-4934-9D0B-55A9FEDC98DF}"/>
    <cellStyle name="tableau | cellule | total | decimal 3 3 3" xfId="2833" xr:uid="{7D72638F-65D1-482C-88DF-9CE4069206FF}"/>
    <cellStyle name="tableau | cellule | total | decimal 3 4" xfId="2834" xr:uid="{D0006673-748D-455C-B4B1-24DA5B854E53}"/>
    <cellStyle name="tableau | cellule | total | decimal 3 4 2" xfId="2835" xr:uid="{7FBF92BD-C66A-425A-9C91-C642D9F3CA59}"/>
    <cellStyle name="tableau | cellule | total | decimal 3 4 3" xfId="2836" xr:uid="{D8F3F2B4-01F4-4E68-A3D2-C3FEB0C244AF}"/>
    <cellStyle name="tableau | cellule | total | decimal 3 5" xfId="2837" xr:uid="{7F26C52E-97DE-4B50-B1B2-7541947DD778}"/>
    <cellStyle name="tableau | cellule | total | decimal 3 5 2" xfId="2838" xr:uid="{6A375D59-E772-4AB4-A85C-BFC037A63195}"/>
    <cellStyle name="tableau | cellule | total | decimal 3 5 3" xfId="2839" xr:uid="{E61F3473-1069-4B16-B1D4-6E156F37D5AE}"/>
    <cellStyle name="tableau | cellule | total | decimal 3 6" xfId="2840" xr:uid="{02D506C3-23AC-4540-9271-028B5F17DD62}"/>
    <cellStyle name="tableau | cellule | total | decimal 3 7" xfId="2841" xr:uid="{88EEEAEF-B778-4D01-B179-7336491EAF01}"/>
    <cellStyle name="tableau | cellule | total | decimal 4" xfId="2842" xr:uid="{B31D299C-1427-45FB-AB94-232F73A0A4AF}"/>
    <cellStyle name="tableau | cellule | total | decimal 4 2" xfId="2843" xr:uid="{4ADFED29-A3BD-4385-829D-757ECBD616EB}"/>
    <cellStyle name="tableau | cellule | total | decimal 4 2 2" xfId="2844" xr:uid="{84D7D2E8-D3CA-479D-BC6F-DACA89078B9B}"/>
    <cellStyle name="tableau | cellule | total | decimal 4 2 2 2" xfId="2845" xr:uid="{A607B7DB-2E9E-4BFB-9064-F55ADDF3A159}"/>
    <cellStyle name="tableau | cellule | total | decimal 4 2 2 3" xfId="2846" xr:uid="{F07B6E20-C2F5-4A36-9B4C-6189933F070E}"/>
    <cellStyle name="tableau | cellule | total | decimal 4 2 3" xfId="2847" xr:uid="{99F4BD07-E697-4C3E-8570-53FE3B90F6FE}"/>
    <cellStyle name="tableau | cellule | total | decimal 4 2 4" xfId="2848" xr:uid="{765D5595-5305-4331-970A-C2C46A7EA47E}"/>
    <cellStyle name="tableau | cellule | total | decimal 4 3" xfId="2849" xr:uid="{49A8BDDF-EDCB-44F4-9FF4-FED9B672D5F5}"/>
    <cellStyle name="tableau | cellule | total | decimal 4 3 2" xfId="2850" xr:uid="{062D64B7-ECF2-42A5-9169-32BDCB67F675}"/>
    <cellStyle name="tableau | cellule | total | decimal 4 3 3" xfId="2851" xr:uid="{0C97ACCC-2D19-4EAB-8AC9-BD53002B4332}"/>
    <cellStyle name="tableau | cellule | total | decimal 4 4" xfId="2852" xr:uid="{62CAF31A-782D-4556-9556-4FF351512076}"/>
    <cellStyle name="tableau | cellule | total | decimal 4 4 2" xfId="2853" xr:uid="{F6161C17-4A90-4A6D-8E25-9DFF5497D987}"/>
    <cellStyle name="tableau | cellule | total | decimal 4 4 3" xfId="2854" xr:uid="{03310699-EFAA-42A6-9FE6-4C38D891C4F7}"/>
    <cellStyle name="tableau | cellule | total | decimal 4 5" xfId="2855" xr:uid="{A2E2585B-3361-4F72-A3B5-0D4BB0DEC653}"/>
    <cellStyle name="tableau | cellule | total | decimal 4 5 2" xfId="2856" xr:uid="{3DDA9878-EB38-42E2-8540-65A075BC19D8}"/>
    <cellStyle name="tableau | cellule | total | decimal 4 5 3" xfId="2857" xr:uid="{1A7667AF-EC88-4F38-A7D0-093B26EE14E1}"/>
    <cellStyle name="tableau | cellule | total | decimal 4 6" xfId="2858" xr:uid="{DAD46033-63FC-4225-A27F-CB2D6B2F3549}"/>
    <cellStyle name="tableau | cellule | total | decimal 4 7" xfId="2859" xr:uid="{06E0EBD8-BFCE-4637-AB20-20F17C01A385}"/>
    <cellStyle name="tableau | cellule | total | entier" xfId="2860" xr:uid="{2C323528-9ABC-42DE-8B8A-B529EEA5A5B2}"/>
    <cellStyle name="tableau | cellule | total | entier 2" xfId="2861" xr:uid="{E3FF8F4D-A56B-42A2-9955-F0F31025FDE7}"/>
    <cellStyle name="tableau | cellule | total | entier 2 2" xfId="2862" xr:uid="{1759D058-3A65-44D2-A0FB-9D5724488B18}"/>
    <cellStyle name="tableau | cellule | total | entier 2 2 2" xfId="2863" xr:uid="{A74FF37E-5E39-4AFC-B329-2DCBABECF5CB}"/>
    <cellStyle name="tableau | cellule | total | entier 2 2 3" xfId="2864" xr:uid="{6BF66404-94DA-4F06-A7B9-894894ABAD66}"/>
    <cellStyle name="tableau | cellule | total | entier 2 3" xfId="2865" xr:uid="{F05116C5-C40E-489F-AB0E-BED5B9E19365}"/>
    <cellStyle name="tableau | cellule | total | entier 2 4" xfId="2866" xr:uid="{D973A354-58BD-4BA3-9F85-1CBA17C86324}"/>
    <cellStyle name="tableau | cellule | total | entier 3" xfId="2867" xr:uid="{631BFF5D-C1CF-40DF-A2DA-99C4550C9AF6}"/>
    <cellStyle name="tableau | cellule | total | entier 3 2" xfId="2868" xr:uid="{9669B7B2-4E0E-4A39-A0C5-D67A408B4D6B}"/>
    <cellStyle name="tableau | cellule | total | entier 3 3" xfId="2869" xr:uid="{9BCE5477-00B3-403D-AA81-D839A2BE4C2A}"/>
    <cellStyle name="tableau | cellule | total | entier 4" xfId="2870" xr:uid="{2EB117BE-775C-4D3D-86BB-EFE8D809E9F8}"/>
    <cellStyle name="tableau | cellule | total | entier 4 2" xfId="2871" xr:uid="{9256E05C-52E2-42AD-A3EE-92D28A179D31}"/>
    <cellStyle name="tableau | cellule | total | entier 4 3" xfId="2872" xr:uid="{837AAE36-565B-4901-94C8-C095B3648530}"/>
    <cellStyle name="tableau | cellule | total | entier 5" xfId="2873" xr:uid="{A74E4A2F-BE5E-4147-9EB9-6877B70F1E41}"/>
    <cellStyle name="tableau | cellule | total | entier 5 2" xfId="2874" xr:uid="{8B903D02-199A-4E2C-86A5-D4714D1A2F1D}"/>
    <cellStyle name="tableau | cellule | total | entier 5 3" xfId="2875" xr:uid="{711D68AE-37D2-457B-B7FC-F697D6C3F1DB}"/>
    <cellStyle name="tableau | cellule | total | entier 6" xfId="2876" xr:uid="{00A7AE0F-FB7D-40FD-8A44-CA9712234215}"/>
    <cellStyle name="tableau | cellule | total | entier 7" xfId="2877" xr:uid="{A3F4EC23-4F30-4B54-A8E6-CC9981E7A53A}"/>
    <cellStyle name="tableau | cellule | total | euro | decimal 1" xfId="2878" xr:uid="{EF7A1E8D-5566-4BEA-8285-12F037ACB275}"/>
    <cellStyle name="tableau | cellule | total | euro | decimal 1 2" xfId="2879" xr:uid="{B100D138-664C-4C3F-B49B-E315DF037B20}"/>
    <cellStyle name="tableau | cellule | total | euro | decimal 1 2 2" xfId="2880" xr:uid="{6E5415A5-8979-48D9-BFA3-7A97BA748A60}"/>
    <cellStyle name="tableau | cellule | total | euro | decimal 1 2 2 2" xfId="2881" xr:uid="{F3B68930-9FCC-48A0-B8FD-3038E5F77106}"/>
    <cellStyle name="tableau | cellule | total | euro | decimal 1 2 2 3" xfId="2882" xr:uid="{3572A5C0-7CA1-4434-92FB-BCD4DCE2A83F}"/>
    <cellStyle name="tableau | cellule | total | euro | decimal 1 2 3" xfId="2883" xr:uid="{FCB20C0C-F2CD-4B1C-81F5-7AB2377B67F7}"/>
    <cellStyle name="tableau | cellule | total | euro | decimal 1 2 4" xfId="2884" xr:uid="{164A4D5F-65A4-49AB-A27E-C4A0F4AF7EC8}"/>
    <cellStyle name="tableau | cellule | total | euro | decimal 1 3" xfId="2885" xr:uid="{27DE9FB1-CA18-4E6C-B4A5-767014E1B846}"/>
    <cellStyle name="tableau | cellule | total | euro | decimal 1 3 2" xfId="2886" xr:uid="{78631C3B-D075-4F95-995A-A59EB9AFADE6}"/>
    <cellStyle name="tableau | cellule | total | euro | decimal 1 3 3" xfId="2887" xr:uid="{BB77B0C3-476F-4E31-821F-3F73DC831B00}"/>
    <cellStyle name="tableau | cellule | total | euro | decimal 1 4" xfId="2888" xr:uid="{8E41AEDE-25B8-4202-9104-CDC96DD0AC21}"/>
    <cellStyle name="tableau | cellule | total | euro | decimal 1 4 2" xfId="2889" xr:uid="{91AA4261-FED4-4E22-AE93-6A80E24AFA69}"/>
    <cellStyle name="tableau | cellule | total | euro | decimal 1 4 3" xfId="2890" xr:uid="{1DBF7247-6CC6-48FA-8C9C-F160A6EA638C}"/>
    <cellStyle name="tableau | cellule | total | euro | decimal 1 5" xfId="2891" xr:uid="{1E3178EE-D422-4FFE-97A4-1E72BE216154}"/>
    <cellStyle name="tableau | cellule | total | euro | decimal 1 5 2" xfId="2892" xr:uid="{ADA2FA06-581C-4010-8926-7EB1BB6C0D9A}"/>
    <cellStyle name="tableau | cellule | total | euro | decimal 1 5 3" xfId="2893" xr:uid="{27CB90CC-626F-4CC7-A3D8-1A23B74B4D13}"/>
    <cellStyle name="tableau | cellule | total | euro | decimal 1 6" xfId="2894" xr:uid="{56CA319F-53B1-42EF-A6ED-BE665A004AF9}"/>
    <cellStyle name="tableau | cellule | total | euro | decimal 1 7" xfId="2895" xr:uid="{B4FEB986-2831-4D2E-AF64-B2EAD3486D1A}"/>
    <cellStyle name="tableau | cellule | total | euro | decimal 2" xfId="2896" xr:uid="{4BC2150E-366B-4C52-99D6-704BFB9F2A94}"/>
    <cellStyle name="tableau | cellule | total | euro | decimal 2 2" xfId="2897" xr:uid="{1D4487CA-8621-49D3-897B-6A53353478C5}"/>
    <cellStyle name="tableau | cellule | total | euro | decimal 2 2 2" xfId="2898" xr:uid="{E9E4429C-4049-4B6F-A0F4-7AB626E5A23A}"/>
    <cellStyle name="tableau | cellule | total | euro | decimal 2 2 2 2" xfId="2899" xr:uid="{564FF2DB-FDD7-4909-A3E3-251838EFA13D}"/>
    <cellStyle name="tableau | cellule | total | euro | decimal 2 2 2 3" xfId="2900" xr:uid="{EE972263-8C35-4FB6-8808-0394D9443815}"/>
    <cellStyle name="tableau | cellule | total | euro | decimal 2 2 3" xfId="2901" xr:uid="{E04264B7-864B-456F-9125-42CDCD8D018D}"/>
    <cellStyle name="tableau | cellule | total | euro | decimal 2 2 4" xfId="2902" xr:uid="{429F15CC-939E-4C4B-B988-F7EA93D2C241}"/>
    <cellStyle name="tableau | cellule | total | euro | decimal 2 3" xfId="2903" xr:uid="{1898CE57-7132-41A2-9F72-7A9947F8FC93}"/>
    <cellStyle name="tableau | cellule | total | euro | decimal 2 3 2" xfId="2904" xr:uid="{D9684783-B4EE-43C9-88CA-57A8E4205DC8}"/>
    <cellStyle name="tableau | cellule | total | euro | decimal 2 3 3" xfId="2905" xr:uid="{9DDA47DC-3EFF-4BE6-9204-E4899FD11AA1}"/>
    <cellStyle name="tableau | cellule | total | euro | decimal 2 4" xfId="2906" xr:uid="{E644F8A6-7E75-4E12-9082-675372C45F02}"/>
    <cellStyle name="tableau | cellule | total | euro | decimal 2 4 2" xfId="2907" xr:uid="{552DB599-378F-4370-A4A7-171524F3FF48}"/>
    <cellStyle name="tableau | cellule | total | euro | decimal 2 4 3" xfId="2908" xr:uid="{BDBA2D49-2D95-4F0A-8F7E-63C5E0FAACF7}"/>
    <cellStyle name="tableau | cellule | total | euro | decimal 2 5" xfId="2909" xr:uid="{6F1A5908-20B6-434E-8879-889A4E3C08ED}"/>
    <cellStyle name="tableau | cellule | total | euro | decimal 2 5 2" xfId="2910" xr:uid="{DE57D7E7-E53D-45C6-8F8B-F80F2B36A8BE}"/>
    <cellStyle name="tableau | cellule | total | euro | decimal 2 5 3" xfId="2911" xr:uid="{F9B44A1D-F401-4BFB-93FC-F5CD21A8B56A}"/>
    <cellStyle name="tableau | cellule | total | euro | decimal 2 6" xfId="2912" xr:uid="{DCA04B73-CA7D-4B72-BEA5-DBFCC0CE76DC}"/>
    <cellStyle name="tableau | cellule | total | euro | decimal 2 7" xfId="2913" xr:uid="{967A48E5-BB63-4BDD-A5DF-BDD79E565C06}"/>
    <cellStyle name="tableau | cellule | total | euro | entier" xfId="2914" xr:uid="{55573AE5-5ED1-4F3F-A72D-59BAC155AB08}"/>
    <cellStyle name="tableau | cellule | total | euro | entier 2" xfId="2915" xr:uid="{A974E560-7E8D-469A-983C-4853B64381BD}"/>
    <cellStyle name="tableau | cellule | total | euro | entier 2 2" xfId="2916" xr:uid="{87560F6B-F5D0-4A90-852D-E95FC9E43CAA}"/>
    <cellStyle name="tableau | cellule | total | euro | entier 2 2 2" xfId="2917" xr:uid="{2A58A4FA-1AEA-420C-A71E-C2D2896A49B7}"/>
    <cellStyle name="tableau | cellule | total | euro | entier 2 2 3" xfId="2918" xr:uid="{D9A7F3EF-36E1-4298-8467-D916A38D911D}"/>
    <cellStyle name="tableau | cellule | total | euro | entier 2 3" xfId="2919" xr:uid="{76D7F150-D050-4E3E-A279-723E9584F2F0}"/>
    <cellStyle name="tableau | cellule | total | euro | entier 2 4" xfId="2920" xr:uid="{F4FBDD1B-16CF-4AB9-A4BA-FBC128BD6FD5}"/>
    <cellStyle name="tableau | cellule | total | euro | entier 3" xfId="2921" xr:uid="{9AEEBDC1-ED22-4CA8-BB28-39065509983F}"/>
    <cellStyle name="tableau | cellule | total | euro | entier 3 2" xfId="2922" xr:uid="{B0132B1E-4B9C-4E6C-8AB8-FC8785579CCA}"/>
    <cellStyle name="tableau | cellule | total | euro | entier 3 3" xfId="2923" xr:uid="{8F71FD42-8B55-429F-AA0C-3722DB18BCF2}"/>
    <cellStyle name="tableau | cellule | total | euro | entier 4" xfId="2924" xr:uid="{815BDF78-4AFD-4AA4-818E-D9D6ED713B6D}"/>
    <cellStyle name="tableau | cellule | total | euro | entier 4 2" xfId="2925" xr:uid="{BEA4E5BF-7EE6-4CE9-B4EF-4893BCDB07E1}"/>
    <cellStyle name="tableau | cellule | total | euro | entier 4 3" xfId="2926" xr:uid="{F3B19050-57BA-4CA1-A1EF-CC35A52B4836}"/>
    <cellStyle name="tableau | cellule | total | euro | entier 5" xfId="2927" xr:uid="{B8BFAE6B-D7DE-48F3-BA50-4295EE8CF6EB}"/>
    <cellStyle name="tableau | cellule | total | euro | entier 5 2" xfId="2928" xr:uid="{FAC2DBDB-8034-4520-B69F-11B6534E0805}"/>
    <cellStyle name="tableau | cellule | total | euro | entier 5 3" xfId="2929" xr:uid="{0B9BF455-B851-459F-A6B4-9B0E92E38420}"/>
    <cellStyle name="tableau | cellule | total | euro | entier 6" xfId="2930" xr:uid="{611FA919-E9A9-4803-8621-5DCEE3D0A91D}"/>
    <cellStyle name="tableau | cellule | total | euro | entier 7" xfId="2931" xr:uid="{ACC8AFA0-98DD-4212-80F8-07683304A9DC}"/>
    <cellStyle name="tableau | cellule | total | franc | decimal 1" xfId="2932" xr:uid="{C4DA3A51-17F2-4596-90BD-5A537DCDF716}"/>
    <cellStyle name="tableau | cellule | total | franc | decimal 1 2" xfId="2933" xr:uid="{67F1F567-3000-4AAE-853B-4AF9645A1223}"/>
    <cellStyle name="tableau | cellule | total | franc | decimal 1 2 2" xfId="2934" xr:uid="{B672C204-3E05-4925-939C-BC43475C5C69}"/>
    <cellStyle name="tableau | cellule | total | franc | decimal 1 2 2 2" xfId="2935" xr:uid="{1C293422-EE77-4F8B-B413-5602362588C2}"/>
    <cellStyle name="tableau | cellule | total | franc | decimal 1 2 2 3" xfId="2936" xr:uid="{CBFF5FC3-27E3-4CD4-BEB0-3679D7DF3E96}"/>
    <cellStyle name="tableau | cellule | total | franc | decimal 1 2 3" xfId="2937" xr:uid="{17DE7BF2-BFCA-4C4F-962B-AEEC7F16A432}"/>
    <cellStyle name="tableau | cellule | total | franc | decimal 1 2 4" xfId="2938" xr:uid="{515011B5-5C4B-415E-A7D0-36BF97BE4C61}"/>
    <cellStyle name="tableau | cellule | total | franc | decimal 1 3" xfId="2939" xr:uid="{7632A326-8CCC-4D4D-8E92-6667BE248236}"/>
    <cellStyle name="tableau | cellule | total | franc | decimal 1 3 2" xfId="2940" xr:uid="{CB9144D7-A81D-4240-A154-08605802FA00}"/>
    <cellStyle name="tableau | cellule | total | franc | decimal 1 3 3" xfId="2941" xr:uid="{EFC9039D-65F6-4066-99D8-D4560EECF4C0}"/>
    <cellStyle name="tableau | cellule | total | franc | decimal 1 4" xfId="2942" xr:uid="{38BABAEB-25BE-4697-B1D1-630D30592A07}"/>
    <cellStyle name="tableau | cellule | total | franc | decimal 1 4 2" xfId="2943" xr:uid="{81AD64E6-C93D-41A8-8651-1CCDBA3AD4EE}"/>
    <cellStyle name="tableau | cellule | total | franc | decimal 1 4 3" xfId="2944" xr:uid="{721E5531-77B4-42E5-B030-20F658FC1820}"/>
    <cellStyle name="tableau | cellule | total | franc | decimal 1 5" xfId="2945" xr:uid="{39B4A114-121D-4F47-A11F-34B50D1E80C0}"/>
    <cellStyle name="tableau | cellule | total | franc | decimal 1 5 2" xfId="2946" xr:uid="{CB842ACF-F9D6-4715-93BB-910273A6CB2C}"/>
    <cellStyle name="tableau | cellule | total | franc | decimal 1 5 3" xfId="2947" xr:uid="{602CE4F1-460A-479F-B78B-C25CA813A200}"/>
    <cellStyle name="tableau | cellule | total | franc | decimal 1 6" xfId="2948" xr:uid="{A8B8A504-9AE4-4A72-BC43-876FF4BCA926}"/>
    <cellStyle name="tableau | cellule | total | franc | decimal 1 7" xfId="2949" xr:uid="{EC2DB746-7F13-4DF4-B30A-8FAFE660BE75}"/>
    <cellStyle name="tableau | cellule | total | franc | decimal 2" xfId="2950" xr:uid="{2A950D9D-AFCF-4E44-BCBE-A8F58E70B98C}"/>
    <cellStyle name="tableau | cellule | total | franc | decimal 2 2" xfId="2951" xr:uid="{75A7D216-4F3D-45B1-B724-EDF6E873D79A}"/>
    <cellStyle name="tableau | cellule | total | franc | decimal 2 2 2" xfId="2952" xr:uid="{669B47C7-0EA7-415D-ACC4-7A78EEDAE665}"/>
    <cellStyle name="tableau | cellule | total | franc | decimal 2 2 2 2" xfId="2953" xr:uid="{9E907737-190B-4979-9488-3A4382DEF240}"/>
    <cellStyle name="tableau | cellule | total | franc | decimal 2 2 2 3" xfId="2954" xr:uid="{1F29E105-09C2-4E0E-8C4E-B9240124E662}"/>
    <cellStyle name="tableau | cellule | total | franc | decimal 2 2 3" xfId="2955" xr:uid="{48B47BF0-2209-40FF-9F06-710DA5CFB8A1}"/>
    <cellStyle name="tableau | cellule | total | franc | decimal 2 2 4" xfId="2956" xr:uid="{CEA24471-9CA7-4AE9-895B-EA4C24A92A39}"/>
    <cellStyle name="tableau | cellule | total | franc | decimal 2 3" xfId="2957" xr:uid="{A369ED14-D0D3-4ABE-83A8-4596389DC31D}"/>
    <cellStyle name="tableau | cellule | total | franc | decimal 2 3 2" xfId="2958" xr:uid="{AFDC769E-03FD-45FF-8239-8500CAE4E8E6}"/>
    <cellStyle name="tableau | cellule | total | franc | decimal 2 3 3" xfId="2959" xr:uid="{EF2FE739-F041-416F-ABE5-CDB3DA6BF3E3}"/>
    <cellStyle name="tableau | cellule | total | franc | decimal 2 4" xfId="2960" xr:uid="{5792768C-334E-4616-B209-D6F7DE673ADE}"/>
    <cellStyle name="tableau | cellule | total | franc | decimal 2 4 2" xfId="2961" xr:uid="{737D63F7-74BC-42AC-8E75-64F952FD2FCA}"/>
    <cellStyle name="tableau | cellule | total | franc | decimal 2 4 3" xfId="2962" xr:uid="{34C38018-ACFD-4037-AB67-E34301042BBB}"/>
    <cellStyle name="tableau | cellule | total | franc | decimal 2 5" xfId="2963" xr:uid="{38293AF8-DEB1-4CF2-AB15-C3C7E4FC1174}"/>
    <cellStyle name="tableau | cellule | total | franc | decimal 2 5 2" xfId="2964" xr:uid="{18D32C5A-1A73-45DE-BB0C-0EEEF8A205FA}"/>
    <cellStyle name="tableau | cellule | total | franc | decimal 2 5 3" xfId="2965" xr:uid="{6CF58326-71C1-4318-8759-53F2167D7E76}"/>
    <cellStyle name="tableau | cellule | total | franc | decimal 2 6" xfId="2966" xr:uid="{2D89FB22-3F54-4E4F-8F68-D7E599965BD8}"/>
    <cellStyle name="tableau | cellule | total | franc | decimal 2 7" xfId="2967" xr:uid="{D90D92F9-9060-47FC-BA68-1DBF34A678E6}"/>
    <cellStyle name="tableau | cellule | total | franc | entier" xfId="2968" xr:uid="{6D7C833D-355F-470D-8275-662F05D784DD}"/>
    <cellStyle name="tableau | cellule | total | franc | entier 2" xfId="2969" xr:uid="{6B9BEB2A-40A9-4D96-9377-B91745D2265F}"/>
    <cellStyle name="tableau | cellule | total | franc | entier 2 2" xfId="2970" xr:uid="{8CDA60FA-BFB6-4C6C-AC2C-F611119AC54D}"/>
    <cellStyle name="tableau | cellule | total | franc | entier 2 2 2" xfId="2971" xr:uid="{798A52A8-4C4A-4B45-9BD3-F730833A84B1}"/>
    <cellStyle name="tableau | cellule | total | franc | entier 2 2 3" xfId="2972" xr:uid="{8BD423E9-CDD9-412A-993A-C841E35A31A6}"/>
    <cellStyle name="tableau | cellule | total | franc | entier 2 3" xfId="2973" xr:uid="{35508D80-46BC-47D0-A54E-F078B4D9CE20}"/>
    <cellStyle name="tableau | cellule | total | franc | entier 2 4" xfId="2974" xr:uid="{82F5BE08-E7BB-45D6-9886-1060B72EDA06}"/>
    <cellStyle name="tableau | cellule | total | franc | entier 3" xfId="2975" xr:uid="{64FC5239-354B-4FF4-B57A-2C39CC968799}"/>
    <cellStyle name="tableau | cellule | total | franc | entier 3 2" xfId="2976" xr:uid="{941547C7-19E8-4DE9-9216-CBE24A1B7F7A}"/>
    <cellStyle name="tableau | cellule | total | franc | entier 3 3" xfId="2977" xr:uid="{A7C8AC9D-5431-4160-B7CB-E8C69940CD1C}"/>
    <cellStyle name="tableau | cellule | total | franc | entier 4" xfId="2978" xr:uid="{59ACD93F-C971-4788-937C-F1DB21678815}"/>
    <cellStyle name="tableau | cellule | total | franc | entier 4 2" xfId="2979" xr:uid="{48BD46D1-584E-441D-8AB6-8252CDA65348}"/>
    <cellStyle name="tableau | cellule | total | franc | entier 4 3" xfId="2980" xr:uid="{969F136A-9DC2-488B-94E5-89707008B859}"/>
    <cellStyle name="tableau | cellule | total | franc | entier 5" xfId="2981" xr:uid="{79E8D1E8-7B19-48FD-ABEC-8F8BE72634D8}"/>
    <cellStyle name="tableau | cellule | total | franc | entier 5 2" xfId="2982" xr:uid="{67B09A70-326D-4523-8711-F4E979C91316}"/>
    <cellStyle name="tableau | cellule | total | franc | entier 5 3" xfId="2983" xr:uid="{688E40C0-D173-4067-8D87-B8A5BC6E3D90}"/>
    <cellStyle name="tableau | cellule | total | franc | entier 6" xfId="2984" xr:uid="{04961EE3-ABA0-4C1A-94D5-07305E94C0F8}"/>
    <cellStyle name="tableau | cellule | total | franc | entier 7" xfId="2985" xr:uid="{67BC34E1-4EE1-4DC8-AD8B-E46ABD55CF75}"/>
    <cellStyle name="tableau | cellule | total | pourcentage | decimal 1" xfId="2986" xr:uid="{009F39F9-3C3B-44FF-8683-B2C0048F07E7}"/>
    <cellStyle name="tableau | cellule | total | pourcentage | decimal 1 2" xfId="2987" xr:uid="{3329D9F9-B072-44A6-9D97-AE7DD96A6E33}"/>
    <cellStyle name="tableau | cellule | total | pourcentage | decimal 1 2 2" xfId="2988" xr:uid="{7004FD17-152A-4507-85FA-0963BC1C4F21}"/>
    <cellStyle name="tableau | cellule | total | pourcentage | decimal 1 2 2 2" xfId="2989" xr:uid="{C8056221-23AF-4244-B68F-109EFAC7139A}"/>
    <cellStyle name="tableau | cellule | total | pourcentage | decimal 1 2 2 3" xfId="2990" xr:uid="{927DD83D-2A87-43CB-BAF9-D4AA5894CE25}"/>
    <cellStyle name="tableau | cellule | total | pourcentage | decimal 1 2 3" xfId="2991" xr:uid="{52926396-517B-4A5B-AAB8-E66BDF40D143}"/>
    <cellStyle name="tableau | cellule | total | pourcentage | decimal 1 2 4" xfId="2992" xr:uid="{C5E420C6-7FC9-446A-A110-CF94D17791F6}"/>
    <cellStyle name="tableau | cellule | total | pourcentage | decimal 1 3" xfId="2993" xr:uid="{9005B504-791A-4A5C-8D17-41B3AFB11FE6}"/>
    <cellStyle name="tableau | cellule | total | pourcentage | decimal 1 3 2" xfId="2994" xr:uid="{655FD8E9-7907-4BEE-8E16-562ED93B4856}"/>
    <cellStyle name="tableau | cellule | total | pourcentage | decimal 1 3 3" xfId="2995" xr:uid="{BBF933D2-5345-49E0-914A-1D78FE9141D3}"/>
    <cellStyle name="tableau | cellule | total | pourcentage | decimal 1 4" xfId="2996" xr:uid="{09DEA4C3-646E-4CC6-9512-88BB673D189E}"/>
    <cellStyle name="tableau | cellule | total | pourcentage | decimal 1 4 2" xfId="2997" xr:uid="{7BFBADD4-D2AD-425A-98AA-B216375AEE0C}"/>
    <cellStyle name="tableau | cellule | total | pourcentage | decimal 1 4 3" xfId="2998" xr:uid="{2E16D329-A980-49D2-B5EB-CBC49D088C9E}"/>
    <cellStyle name="tableau | cellule | total | pourcentage | decimal 1 5" xfId="2999" xr:uid="{2041D4C6-0BA7-41B8-B328-14B4AE320305}"/>
    <cellStyle name="tableau | cellule | total | pourcentage | decimal 1 5 2" xfId="3000" xr:uid="{9E2F160B-40AD-44B2-8E4E-5BE7903E5023}"/>
    <cellStyle name="tableau | cellule | total | pourcentage | decimal 1 5 3" xfId="3001" xr:uid="{8F25FF26-92A4-4BE0-B2DF-5CBD1579DED5}"/>
    <cellStyle name="tableau | cellule | total | pourcentage | decimal 1 6" xfId="3002" xr:uid="{89A8F7C2-CD82-4ED9-8821-88E4B6863998}"/>
    <cellStyle name="tableau | cellule | total | pourcentage | decimal 1 7" xfId="3003" xr:uid="{5CEEBD42-37C6-47F9-A738-D1ABFBE5BFE7}"/>
    <cellStyle name="tableau | cellule | total | pourcentage | decimal 2" xfId="3004" xr:uid="{4FF908AF-DFA1-4335-BA8F-BE60F00D372F}"/>
    <cellStyle name="tableau | cellule | total | pourcentage | decimal 2 2" xfId="3005" xr:uid="{BF93E102-28E6-43BA-B0C9-2481F8B755AD}"/>
    <cellStyle name="tableau | cellule | total | pourcentage | decimal 2 2 2" xfId="3006" xr:uid="{4E68C8B0-A4E8-4711-9729-EB37EEF7D3FE}"/>
    <cellStyle name="tableau | cellule | total | pourcentage | decimal 2 2 2 2" xfId="3007" xr:uid="{30D00F97-CD48-40C1-BE88-9EDF7C15AA64}"/>
    <cellStyle name="tableau | cellule | total | pourcentage | decimal 2 2 2 3" xfId="3008" xr:uid="{0CE02329-C3DB-4D61-B715-366AA1CE176A}"/>
    <cellStyle name="tableau | cellule | total | pourcentage | decimal 2 2 3" xfId="3009" xr:uid="{32B0025F-8262-460D-AE8E-DED88F176B77}"/>
    <cellStyle name="tableau | cellule | total | pourcentage | decimal 2 2 4" xfId="3010" xr:uid="{A3848AEB-1E2A-4972-9B2A-DA9940ECF0A1}"/>
    <cellStyle name="tableau | cellule | total | pourcentage | decimal 2 3" xfId="3011" xr:uid="{8ADB0689-6BC6-4662-92C1-B64193C55784}"/>
    <cellStyle name="tableau | cellule | total | pourcentage | decimal 2 3 2" xfId="3012" xr:uid="{CA937F49-65E6-45D9-9CA3-B3D60543D8C0}"/>
    <cellStyle name="tableau | cellule | total | pourcentage | decimal 2 3 3" xfId="3013" xr:uid="{569326A7-0646-4CA3-90FF-4ADF44D31101}"/>
    <cellStyle name="tableau | cellule | total | pourcentage | decimal 2 4" xfId="3014" xr:uid="{736F40AA-1C47-4FEA-BA4C-84DEDA55E904}"/>
    <cellStyle name="tableau | cellule | total | pourcentage | decimal 2 4 2" xfId="3015" xr:uid="{FB782B4F-82D3-42B2-92CD-347B8298E5AD}"/>
    <cellStyle name="tableau | cellule | total | pourcentage | decimal 2 4 3" xfId="3016" xr:uid="{DB05B6D6-C736-4504-A203-B0D1034EAEF6}"/>
    <cellStyle name="tableau | cellule | total | pourcentage | decimal 2 5" xfId="3017" xr:uid="{F0625F7E-C1B4-4AFB-A407-5B46DE371B3C}"/>
    <cellStyle name="tableau | cellule | total | pourcentage | decimal 2 5 2" xfId="3018" xr:uid="{B1E8783A-E905-4192-A695-5981018420D8}"/>
    <cellStyle name="tableau | cellule | total | pourcentage | decimal 2 5 3" xfId="3019" xr:uid="{BEFE94B9-B726-4CA5-A75C-500DC0962886}"/>
    <cellStyle name="tableau | cellule | total | pourcentage | decimal 2 6" xfId="3020" xr:uid="{CD9CDEF4-2E25-416A-87A8-834240B340A0}"/>
    <cellStyle name="tableau | cellule | total | pourcentage | decimal 2 7" xfId="3021" xr:uid="{292270CD-F5CD-4E26-88DB-6B9BE79DCC94}"/>
    <cellStyle name="tableau | cellule | total | pourcentage | entier" xfId="3022" xr:uid="{0AE75642-CE39-466E-9D56-3E65C5729BED}"/>
    <cellStyle name="tableau | cellule | total | pourcentage | entier 2" xfId="3023" xr:uid="{F8CC774A-6247-484B-A8EB-DB235F015939}"/>
    <cellStyle name="tableau | cellule | total | pourcentage | entier 2 2" xfId="3024" xr:uid="{708A7C44-8E50-4102-96AB-F9B78AB89E25}"/>
    <cellStyle name="tableau | cellule | total | pourcentage | entier 2 2 2" xfId="3025" xr:uid="{54C7EE51-A1A5-43B5-B1C1-01496AF8924D}"/>
    <cellStyle name="tableau | cellule | total | pourcentage | entier 2 2 3" xfId="3026" xr:uid="{68B56206-57B7-42C0-B353-8F2BBED1E318}"/>
    <cellStyle name="tableau | cellule | total | pourcentage | entier 2 3" xfId="3027" xr:uid="{4A054704-2822-453A-8FB1-00246F9FD35E}"/>
    <cellStyle name="tableau | cellule | total | pourcentage | entier 2 4" xfId="3028" xr:uid="{726FEE07-997F-4C8B-B722-8080E98D0031}"/>
    <cellStyle name="tableau | cellule | total | pourcentage | entier 3" xfId="3029" xr:uid="{285BFEF7-0E31-4DC9-8F69-92BD2842E76C}"/>
    <cellStyle name="tableau | cellule | total | pourcentage | entier 3 2" xfId="3030" xr:uid="{E96A770F-C247-45FF-A691-32D2198A5CA4}"/>
    <cellStyle name="tableau | cellule | total | pourcentage | entier 3 3" xfId="3031" xr:uid="{333399F8-1C3B-4810-9691-1D903B41D196}"/>
    <cellStyle name="tableau | cellule | total | pourcentage | entier 4" xfId="3032" xr:uid="{5B2E01F2-7AC0-4611-8097-610F94FEE758}"/>
    <cellStyle name="tableau | cellule | total | pourcentage | entier 4 2" xfId="3033" xr:uid="{ACC27B5A-ABB1-4027-B827-2E44246690DC}"/>
    <cellStyle name="tableau | cellule | total | pourcentage | entier 4 3" xfId="3034" xr:uid="{DAB999A1-D4E5-4155-82D3-BF869DB7EADC}"/>
    <cellStyle name="tableau | cellule | total | pourcentage | entier 5" xfId="3035" xr:uid="{5A40AFAC-3E6E-499A-BA58-71C100726CA7}"/>
    <cellStyle name="tableau | cellule | total | pourcentage | entier 5 2" xfId="3036" xr:uid="{CEF9F619-6020-4F03-B3E2-53E1EC13C469}"/>
    <cellStyle name="tableau | cellule | total | pourcentage | entier 5 3" xfId="3037" xr:uid="{37E48ACD-8B1D-4406-88A6-7DC1A7EF14B2}"/>
    <cellStyle name="tableau | cellule | total | pourcentage | entier 6" xfId="3038" xr:uid="{017D8BD7-75AF-4F08-B04B-D355BA5B6F2A}"/>
    <cellStyle name="tableau | cellule | total | pourcentage | entier 7" xfId="3039" xr:uid="{F1215215-F672-44DB-A5AB-32E8C211E03D}"/>
    <cellStyle name="tableau | cellule | total | standard" xfId="3040" xr:uid="{59D625CB-98C8-4167-85C5-4C6B63770B46}"/>
    <cellStyle name="tableau | cellule | total | standard 2" xfId="3041" xr:uid="{C1C79A71-BDCF-497A-B462-9358ECB257A0}"/>
    <cellStyle name="tableau | cellule | total | standard 2 2" xfId="3042" xr:uid="{EBB5C1E1-F378-48C0-803E-087733D0E9E2}"/>
    <cellStyle name="tableau | cellule | total | standard 2 2 2" xfId="3043" xr:uid="{9383C067-60DB-47EE-955B-51A4E82D2522}"/>
    <cellStyle name="tableau | cellule | total | standard 2 2 3" xfId="3044" xr:uid="{F40D102C-E1FF-479A-ACBF-F4247258D908}"/>
    <cellStyle name="tableau | cellule | total | standard 2 3" xfId="3045" xr:uid="{7479164B-133B-4D98-8E65-9FDA34BDF69B}"/>
    <cellStyle name="tableau | cellule | total | standard 2 4" xfId="3046" xr:uid="{29875154-34E6-47B1-BD40-C6789A6388F8}"/>
    <cellStyle name="tableau | cellule | total | standard 3" xfId="3047" xr:uid="{F843CC97-B880-4170-9D98-312DDE620523}"/>
    <cellStyle name="tableau | cellule | total | standard 3 2" xfId="3048" xr:uid="{D79B7E47-4DA9-4133-AE23-941C2DB1B605}"/>
    <cellStyle name="tableau | cellule | total | standard 3 3" xfId="3049" xr:uid="{F37F8ACE-108A-44F8-84F4-1D9025FB860D}"/>
    <cellStyle name="tableau | cellule | total | standard 4" xfId="3050" xr:uid="{FD21E760-FE9D-4FE5-8A61-3A3E38DD825E}"/>
    <cellStyle name="tableau | cellule | total | standard 4 2" xfId="3051" xr:uid="{23FF8654-ECE8-4874-BE40-C43BB523D433}"/>
    <cellStyle name="tableau | cellule | total | standard 4 3" xfId="3052" xr:uid="{05E9B874-0C50-4BF1-8323-A7EAE819185E}"/>
    <cellStyle name="tableau | cellule | total | standard 5" xfId="3053" xr:uid="{86ED2A3B-65DD-4257-858B-E979B4E77500}"/>
    <cellStyle name="tableau | cellule | total | standard 5 2" xfId="3054" xr:uid="{30FAD662-4773-4C34-99DB-70F4A0146D2D}"/>
    <cellStyle name="tableau | cellule | total | standard 5 3" xfId="3055" xr:uid="{3D8421CC-31FA-4A9E-9CC6-D5FA7D7E28C2}"/>
    <cellStyle name="tableau | cellule | total | standard 6" xfId="3056" xr:uid="{B8181B43-B7D6-4D22-B900-780A09064402}"/>
    <cellStyle name="tableau | cellule | total | standard 7" xfId="3057" xr:uid="{8C57D2CB-44BF-4071-B3FF-C7A8F4E309FC}"/>
    <cellStyle name="tableau | cellule | total | texte" xfId="3058" xr:uid="{BA21963A-9B52-4BE8-B2C0-947B7E81AA69}"/>
    <cellStyle name="tableau | cellule | total | texte 2" xfId="3059" xr:uid="{094BB2CF-5E38-44C1-9F74-43D2FDE14E7F}"/>
    <cellStyle name="tableau | cellule | total | texte 2 2" xfId="3060" xr:uid="{99AD7771-CAD7-47A3-A8C9-C98714846015}"/>
    <cellStyle name="tableau | cellule | total | texte 2 2 2" xfId="3061" xr:uid="{916242E0-A0B9-42DE-A0B3-4F5A7548048C}"/>
    <cellStyle name="tableau | cellule | total | texte 2 2 3" xfId="3062" xr:uid="{E756285F-A465-491D-AE69-C6025E2D30FF}"/>
    <cellStyle name="tableau | cellule | total | texte 2 3" xfId="3063" xr:uid="{E57BF5E1-A5E5-407C-93EC-A7DB2B8ECEAE}"/>
    <cellStyle name="tableau | cellule | total | texte 2 4" xfId="3064" xr:uid="{702F03FC-E958-4774-83D9-2D6C70D394D8}"/>
    <cellStyle name="tableau | cellule | total | texte 3" xfId="3065" xr:uid="{6D96503B-BA49-45B0-ABB3-30D5EE7F2FD6}"/>
    <cellStyle name="tableau | cellule | total | texte 3 2" xfId="3066" xr:uid="{1B5AEE25-17D6-4E42-98C4-2C1BABBC1DF8}"/>
    <cellStyle name="tableau | cellule | total | texte 3 3" xfId="3067" xr:uid="{0E752CF3-2D82-4C13-A3B5-96DB74444AC7}"/>
    <cellStyle name="tableau | cellule | total | texte 4" xfId="3068" xr:uid="{1C43DE04-4A43-487F-B0F8-C0A91DA19A25}"/>
    <cellStyle name="tableau | cellule | total | texte 4 2" xfId="3069" xr:uid="{CF83F2FD-A03F-45F3-A30B-D2976A0CEE6A}"/>
    <cellStyle name="tableau | cellule | total | texte 4 3" xfId="3070" xr:uid="{13B111E1-4A74-4587-A99A-F219E1A07D16}"/>
    <cellStyle name="tableau | cellule | total | texte 5" xfId="3071" xr:uid="{83CD26ED-4FCE-43A6-BFE1-1215CFB729F7}"/>
    <cellStyle name="tableau | cellule | total | texte 5 2" xfId="3072" xr:uid="{BE87C9BB-04D5-4378-BEB6-05D6158410A2}"/>
    <cellStyle name="tableau | cellule | total | texte 5 3" xfId="3073" xr:uid="{483274AC-7872-4675-B339-6434A8877EFC}"/>
    <cellStyle name="tableau | cellule | total | texte 6" xfId="3074" xr:uid="{2CE0BACB-57B2-4744-9053-2C3A07D7CB4C}"/>
    <cellStyle name="tableau | cellule | total | texte 7" xfId="3075" xr:uid="{D1EB5952-A9CB-4D2B-A683-6695C96C6485}"/>
    <cellStyle name="tableau | coin superieur gauche" xfId="3076" xr:uid="{88134F1E-C98B-4CC4-A639-C0EBE3377146}"/>
    <cellStyle name="tableau | coin superieur gauche 2" xfId="3077" xr:uid="{063F3C67-9C6E-4F98-AF0B-80324EF1B620}"/>
    <cellStyle name="tableau | coin superieur gauche 2 2" xfId="3078" xr:uid="{072B1737-C763-4CEB-A4AE-14CF2A0371AD}"/>
    <cellStyle name="tableau | coin superieur gauche 2 3" xfId="3079" xr:uid="{44C3C672-16EB-4D22-9A10-11AB1405BF5F}"/>
    <cellStyle name="tableau | coin superieur gauche 3" xfId="3080" xr:uid="{692D4961-6275-4BF2-AE80-3EA510A9BDBB}"/>
    <cellStyle name="tableau | coin superieur gauche 3 2" xfId="3081" xr:uid="{FA9C610A-AC05-4B6B-AED0-83DD9CB1AE3A}"/>
    <cellStyle name="tableau | coin superieur gauche 3 3" xfId="3082" xr:uid="{1D56A597-4AD7-4585-9C35-1CC3E0DD9A2C}"/>
    <cellStyle name="tableau | coin superieur gauche 4" xfId="3083" xr:uid="{0EE95D54-B606-4188-9105-523D756A7394}"/>
    <cellStyle name="tableau | coin superieur gauche 4 2" xfId="3084" xr:uid="{5AEACD24-9C62-4043-B9B9-F6E8B87A86E2}"/>
    <cellStyle name="tableau | coin superieur gauche 4 3" xfId="3085" xr:uid="{32EE54A5-9A51-4F19-A7A1-977756842D7E}"/>
    <cellStyle name="tableau | coin superieur gauche 5" xfId="3086" xr:uid="{47B8ECB7-6E6E-4D3C-9606-A74138C56928}"/>
    <cellStyle name="tableau | coin superieur gauche 5 2" xfId="3087" xr:uid="{61C338E5-11B9-4D56-A39C-3F9C14E3A910}"/>
    <cellStyle name="tableau | coin superieur gauche 5 3" xfId="3088" xr:uid="{6CD160E7-BB26-46A9-B503-E3D9C5C16736}"/>
    <cellStyle name="tableau | coin superieur gauche 6" xfId="3089" xr:uid="{BE5FFB66-77DB-44E5-962C-E776A2D84CBA}"/>
    <cellStyle name="tableau | coin superieur gauche 7" xfId="3090" xr:uid="{ABBB520B-6DBC-44C7-AEDA-06CAAD9522DB}"/>
    <cellStyle name="tableau | entete-colonne | series" xfId="3091" xr:uid="{6D3FB51A-6819-4CEF-B3FC-61FF8F4D700E}"/>
    <cellStyle name="tableau | entete-colonne | series 2" xfId="3092" xr:uid="{97DDF67E-EC0C-400E-90EF-4A7BD79A02EE}"/>
    <cellStyle name="tableau | entete-colonne | series 2 2" xfId="3093" xr:uid="{E783D2E4-8B55-4EFE-9595-A19C1B9D0FEB}"/>
    <cellStyle name="tableau | entete-colonne | series 2 2 2" xfId="3094" xr:uid="{167CC4FD-73CA-48B8-B5AD-D100CC9232BB}"/>
    <cellStyle name="tableau | entete-colonne | series 2 2 3" xfId="3095" xr:uid="{B113BC88-A5BE-4A1B-8FBA-81C4BB6388E9}"/>
    <cellStyle name="tableau | entete-colonne | series 2 3" xfId="3096" xr:uid="{39672E6E-E7B5-4BB5-94F7-D5300D0140E5}"/>
    <cellStyle name="tableau | entete-colonne | series 2 3 2" xfId="3097" xr:uid="{F87F3B77-55E5-49B9-82F5-4A1C08BD80F1}"/>
    <cellStyle name="tableau | entete-colonne | series 2 3 3" xfId="3098" xr:uid="{AF210007-8F7B-4C27-A8A5-999F0D1FBA63}"/>
    <cellStyle name="tableau | entete-colonne | series 2 4" xfId="3099" xr:uid="{B914CFCF-EBD7-4812-8FBE-DA486EB45ECB}"/>
    <cellStyle name="tableau | entete-colonne | series 2 5" xfId="3100" xr:uid="{78E54523-7ECF-44D6-ABC6-2EB03931F8E1}"/>
    <cellStyle name="tableau | entete-colonne | series 3" xfId="3101" xr:uid="{E3EFA785-DE61-4E17-9DFA-72D8D32F9932}"/>
    <cellStyle name="tableau | entete-colonne | series 3 2" xfId="3102" xr:uid="{98575DB8-A45C-429E-8786-4C30B0C3A056}"/>
    <cellStyle name="tableau | entete-colonne | series 3 2 2" xfId="3103" xr:uid="{EDB65ABB-C0CD-40A3-9A72-467D2F732B17}"/>
    <cellStyle name="tableau | entete-colonne | series 3 2 3" xfId="3104" xr:uid="{365748E9-79DC-4181-B2E5-21516D2BBD28}"/>
    <cellStyle name="tableau | entete-colonne | series 3 3" xfId="3105" xr:uid="{E00914A6-81A1-42A5-95EB-66BFE71DB1EE}"/>
    <cellStyle name="tableau | entete-colonne | series 3 4" xfId="3106" xr:uid="{6072BBB7-3BBF-4DAF-80ED-A8B85AC83989}"/>
    <cellStyle name="tableau | entete-colonne | series 4" xfId="3107" xr:uid="{DE49614E-47BA-447D-9058-E7D1069BB7DD}"/>
    <cellStyle name="tableau | entete-colonne | series 4 2" xfId="3108" xr:uid="{3A192EB5-E061-4654-A0D4-48F5BAFDB378}"/>
    <cellStyle name="tableau | entete-colonne | series 4 3" xfId="3109" xr:uid="{3489B323-ED79-4C39-AE9E-6A7317C06AC1}"/>
    <cellStyle name="tableau | entete-colonne | series 5" xfId="3110" xr:uid="{BBBD283F-99E0-47BD-A7C6-E64162F2F579}"/>
    <cellStyle name="tableau | entete-colonne | series 5 2" xfId="3111" xr:uid="{6C8DA470-AC72-4116-91A5-8D95383CC44A}"/>
    <cellStyle name="tableau | entete-colonne | series 5 3" xfId="3112" xr:uid="{BD1A1B3D-6C4B-4C7E-8A94-B610A66FCE34}"/>
    <cellStyle name="tableau | entete-colonne | series 6" xfId="3113" xr:uid="{0D8A50DD-B167-4C29-B5A6-69ADCA66F085}"/>
    <cellStyle name="tableau | entete-colonne | series 7" xfId="3114" xr:uid="{63A941A0-238F-4FCC-BBD7-F4EA6B354DDE}"/>
    <cellStyle name="tableau | entete-colonne | structure | normal" xfId="3115" xr:uid="{E1B326A8-B973-4AFE-B89D-EA94BD682CC8}"/>
    <cellStyle name="tableau | entete-colonne | structure | normal 2" xfId="3116" xr:uid="{4371D9C2-0063-4AD8-B279-D8EDCEA44769}"/>
    <cellStyle name="tableau | entete-colonne | structure | normal 2 2" xfId="3117" xr:uid="{2FD27CCF-8526-4E6B-A27B-1926F05C5E40}"/>
    <cellStyle name="tableau | entete-colonne | structure | normal 2 3" xfId="3118" xr:uid="{580CCB7A-9020-4F04-9195-F511D6E3268E}"/>
    <cellStyle name="tableau | entete-colonne | structure | normal 3" xfId="3119" xr:uid="{0F18CB96-BD9C-433F-87B2-16D8755582EF}"/>
    <cellStyle name="tableau | entete-colonne | structure | normal 3 2" xfId="3120" xr:uid="{4A0DAE8D-D58E-4FD1-9BE0-A873C2252F79}"/>
    <cellStyle name="tableau | entete-colonne | structure | normal 3 3" xfId="3121" xr:uid="{7A554224-CBF7-4A2B-BA6E-BFC920EECBEE}"/>
    <cellStyle name="tableau | entete-colonne | structure | normal 4" xfId="3122" xr:uid="{3546E735-1316-4194-AD9D-4D6AC6D95E71}"/>
    <cellStyle name="tableau | entete-colonne | structure | normal 4 2" xfId="3123" xr:uid="{4A322FD0-1A6C-4A8A-A13D-B6A255A21737}"/>
    <cellStyle name="tableau | entete-colonne | structure | normal 4 3" xfId="3124" xr:uid="{02AC4F83-74BE-428B-A1DF-EA5EB06EDB6A}"/>
    <cellStyle name="tableau | entete-colonne | structure | normal 5" xfId="3125" xr:uid="{6E6A5CBB-63B0-45CD-AA2C-90E3FD53DE8B}"/>
    <cellStyle name="tableau | entete-colonne | structure | normal 6" xfId="3126" xr:uid="{52B4E5C1-1E7B-4F86-907A-3A1E1E2DBAA2}"/>
    <cellStyle name="tableau | entete-colonne | structure | total" xfId="3127" xr:uid="{E33F0B37-27C9-41CC-AA73-14C2998103E6}"/>
    <cellStyle name="tableau | entete-colonne | structure | total 2" xfId="3128" xr:uid="{984E2736-5065-4EDC-8F13-F0565AB7CDC8}"/>
    <cellStyle name="tableau | entete-colonne | structure | total 2 2" xfId="3129" xr:uid="{875C23C7-30F3-4CAE-BE94-2CDC8BE180D6}"/>
    <cellStyle name="tableau | entete-colonne | structure | total 2 3" xfId="3130" xr:uid="{571F7964-6773-4221-9553-0EE4DA4366EF}"/>
    <cellStyle name="tableau | entete-colonne | structure | total 3" xfId="3131" xr:uid="{6C34A177-A59F-435A-BF69-855C6465DCD2}"/>
    <cellStyle name="tableau | entete-colonne | structure | total 3 2" xfId="3132" xr:uid="{4A4F6FF6-AAB4-4ABB-8E67-CFB906D31E6F}"/>
    <cellStyle name="tableau | entete-colonne | structure | total 3 3" xfId="3133" xr:uid="{C10C32D0-E319-45E3-A6CD-6C509DEB0D4D}"/>
    <cellStyle name="tableau | entete-colonne | structure | total 4" xfId="3134" xr:uid="{5AFCF08D-D84C-4D9F-B006-BD76107AB9D9}"/>
    <cellStyle name="tableau | entete-colonne | structure | total 4 2" xfId="3135" xr:uid="{C3456855-B8A9-493F-A9F9-D7DD7840B4CB}"/>
    <cellStyle name="tableau | entete-colonne | structure | total 4 3" xfId="3136" xr:uid="{B0301A8F-73A2-49B9-978B-DA47A19E19FF}"/>
    <cellStyle name="tableau | entete-colonne | structure | total 5" xfId="3137" xr:uid="{D72A71A8-7FEB-4E9B-B705-CC6FF881971A}"/>
    <cellStyle name="tableau | entete-colonne | structure | total 6" xfId="3138" xr:uid="{21259B21-53BF-4638-9981-2042059D67C6}"/>
    <cellStyle name="tableau | entete-ligne | normal" xfId="3139" xr:uid="{B3ECBD9F-D8C3-435B-A9BF-8E57490C1D2E}"/>
    <cellStyle name="tableau | entete-ligne | normal 2" xfId="3140" xr:uid="{C6692C08-8D28-4539-B869-475F3126E666}"/>
    <cellStyle name="tableau | entete-ligne | normal 2 2" xfId="3141" xr:uid="{BE6B596A-CE49-483C-8F89-2C00ABA14FEE}"/>
    <cellStyle name="tableau | entete-ligne | normal 2 3" xfId="3142" xr:uid="{B32A1D3E-9E4E-48AA-966F-98B39AD4AE21}"/>
    <cellStyle name="tableau | entete-ligne | normal 3" xfId="3143" xr:uid="{763D408E-D64C-409E-818B-F62099D9B428}"/>
    <cellStyle name="tableau | entete-ligne | normal 3 2" xfId="3144" xr:uid="{1DFF2A24-DD8E-404C-9BF9-C3AE41D3041D}"/>
    <cellStyle name="tableau | entete-ligne | normal 3 3" xfId="3145" xr:uid="{1C2AAAFE-F0A5-42AC-90C7-3CEDFA9560C7}"/>
    <cellStyle name="tableau | entete-ligne | normal 4" xfId="3146" xr:uid="{6A0EAA7F-53D2-4E22-9921-074E438E490D}"/>
    <cellStyle name="tableau | entete-ligne | normal 4 2" xfId="3147" xr:uid="{3AA23052-4EF5-4762-BF1A-4BF75FFB5A1B}"/>
    <cellStyle name="tableau | entete-ligne | normal 4 3" xfId="3148" xr:uid="{DD71E548-A0D6-4CD7-9893-13880F57E430}"/>
    <cellStyle name="tableau | entete-ligne | normal 5" xfId="3149" xr:uid="{AB65DD19-4A81-4280-8180-C171FA3FBB3D}"/>
    <cellStyle name="tableau | entete-ligne | normal 5 2" xfId="3150" xr:uid="{3D751D11-070B-4E34-96BF-94E8AEAFE2A7}"/>
    <cellStyle name="tableau | entete-ligne | normal 5 3" xfId="3151" xr:uid="{9ECB94B6-C9A8-4498-BF7C-9C7A9D935A0F}"/>
    <cellStyle name="tableau | entete-ligne | normal 6" xfId="3152" xr:uid="{BAB1831F-DFF4-47DD-9538-1AB55054866D}"/>
    <cellStyle name="tableau | entete-ligne | normal 7" xfId="3153" xr:uid="{1A822465-B4EA-4146-A91C-D5B5317561A3}"/>
    <cellStyle name="tableau | entete-ligne | total" xfId="3154" xr:uid="{DAB95B6D-AC1C-49E7-9E4E-3EB34F9C7453}"/>
    <cellStyle name="tableau | entete-ligne | total 2" xfId="3155" xr:uid="{D037AAA7-0B13-490A-90FB-AF00B89E5DBD}"/>
    <cellStyle name="tableau | entete-ligne | total 2 2" xfId="3156" xr:uid="{37224738-0628-4D3A-AE91-CE730428C2A7}"/>
    <cellStyle name="tableau | entete-ligne | total 2 3" xfId="3157" xr:uid="{9DCE14D4-21BF-46A9-BD15-D5AFFF04178A}"/>
    <cellStyle name="tableau | entete-ligne | total 3" xfId="3158" xr:uid="{5E1813C0-D57B-4579-936A-96989FDED831}"/>
    <cellStyle name="tableau | entete-ligne | total 3 2" xfId="3159" xr:uid="{85D460D3-A0A3-44C3-8973-2608CAC2CADF}"/>
    <cellStyle name="tableau | entete-ligne | total 3 3" xfId="3160" xr:uid="{CA974471-4A5C-406E-A8C2-9BA6AE9ED419}"/>
    <cellStyle name="tableau | entete-ligne | total 4" xfId="3161" xr:uid="{589C805C-B92A-4FA9-9BEA-E1FED123CC99}"/>
    <cellStyle name="tableau | entete-ligne | total 4 2" xfId="3162" xr:uid="{4FC3509D-ABFA-436B-B145-D63DBE9D4E27}"/>
    <cellStyle name="tableau | entete-ligne | total 4 3" xfId="3163" xr:uid="{CE688A92-C553-4DC8-8A0B-37000568ECD9}"/>
    <cellStyle name="tableau | entete-ligne | total 5" xfId="3164" xr:uid="{D80D92A5-F667-4414-894D-B6C23C4043AC}"/>
    <cellStyle name="tableau | entete-ligne | total 5 2" xfId="3165" xr:uid="{CB81A371-BBBA-4858-9DBB-AFD342225A24}"/>
    <cellStyle name="tableau | entete-ligne | total 5 3" xfId="3166" xr:uid="{E08C0C58-9D10-4E8B-8D28-787A9DEFB952}"/>
    <cellStyle name="tableau | entete-ligne | total 6" xfId="3167" xr:uid="{70795306-84B5-4F2C-860C-D8470519A15D}"/>
    <cellStyle name="tableau | entete-ligne | total 7" xfId="3168" xr:uid="{7A4D1F92-BF5D-4446-8B11-84753CE78440}"/>
    <cellStyle name="tableau | indice | plage de cellules" xfId="3169" xr:uid="{D44C25C4-342B-4948-A91A-8324E1B34C3B}"/>
    <cellStyle name="tableau | indice | plage de cellules 2" xfId="3170" xr:uid="{3E95FA97-6DA6-4D1C-901B-D3964A6B526B}"/>
    <cellStyle name="tableau | indice | plage de cellules 2 2" xfId="3171" xr:uid="{F06229DD-8E75-47A5-83F4-5D131218B513}"/>
    <cellStyle name="tableau | indice | plage de cellules 2 3" xfId="3172" xr:uid="{BA865874-52CE-4ED5-BBB2-0A116AE9B782}"/>
    <cellStyle name="tableau | indice | plage de cellules 3" xfId="3173" xr:uid="{8F60725F-D491-4276-92ED-A9058227CB50}"/>
    <cellStyle name="tableau | indice | plage de cellules 3 2" xfId="3174" xr:uid="{1C51D165-F7DC-4F7E-9CCC-5887F258FAEB}"/>
    <cellStyle name="tableau | indice | plage de cellules 3 3" xfId="3175" xr:uid="{4E8CDF88-C14E-4FA0-8CA8-7A270CF45974}"/>
    <cellStyle name="tableau | indice | plage de cellules 4" xfId="3176" xr:uid="{7957209A-AE12-4204-BBDC-96887981CB2B}"/>
    <cellStyle name="tableau | indice | plage de cellules 4 2" xfId="3177" xr:uid="{7F604FD4-80CB-48DB-A18A-8E89549C0880}"/>
    <cellStyle name="tableau | indice | plage de cellules 4 3" xfId="3178" xr:uid="{C1C62291-5043-4C08-A7D4-98E8DBA66C16}"/>
    <cellStyle name="tableau | indice | plage de cellules 5" xfId="3179" xr:uid="{8AA55BEF-0703-4CB1-BE53-B39C5DF44169}"/>
    <cellStyle name="tableau | indice | plage de cellules 5 2" xfId="3180" xr:uid="{28B321FC-252C-4994-96AB-F0A11DF4C408}"/>
    <cellStyle name="tableau | indice | plage de cellules 5 3" xfId="3181" xr:uid="{AFF1C289-20E0-46E2-8B5F-93121537C586}"/>
    <cellStyle name="tableau | indice | plage de cellules 6" xfId="3182" xr:uid="{08E9EFC9-20E3-4C26-92C9-3158A770FA72}"/>
    <cellStyle name="tableau | indice | plage de cellules 7" xfId="3183" xr:uid="{3D265928-F6B4-40A7-9794-7A5787380607}"/>
    <cellStyle name="tableau | indice | texte" xfId="3184" xr:uid="{6AABA36D-D7FB-4A55-A60E-B0DB0D4E2475}"/>
    <cellStyle name="tableau | indice | texte 2" xfId="3185" xr:uid="{31A1E9D4-680C-4644-AB39-27BC27650D5A}"/>
    <cellStyle name="tableau | indice | texte 2 2" xfId="3186" xr:uid="{56F0F08A-285B-40EF-8A0E-B2D66B193022}"/>
    <cellStyle name="tableau | indice | texte 2 3" xfId="3187" xr:uid="{E4CCB12D-AD23-41BF-864E-A6A76CC856AD}"/>
    <cellStyle name="tableau | indice | texte 3" xfId="3188" xr:uid="{0B168956-1963-4DA4-8867-F168E56DADBE}"/>
    <cellStyle name="tableau | indice | texte 3 2" xfId="3189" xr:uid="{76DB8C2E-41B5-4F08-B644-AFCE90131ACD}"/>
    <cellStyle name="tableau | indice | texte 3 3" xfId="3190" xr:uid="{32637DAE-9EF0-47D7-A5E2-5EE05D845106}"/>
    <cellStyle name="tableau | indice | texte 4" xfId="3191" xr:uid="{95EE39BA-A6C3-44C9-9670-0F3A418D049A}"/>
    <cellStyle name="tableau | indice | texte 4 2" xfId="3192" xr:uid="{BDA91BA7-E1D2-4F20-8E3C-010F8428C48C}"/>
    <cellStyle name="tableau | indice | texte 4 3" xfId="3193" xr:uid="{BC1437D1-597E-43FF-BF79-499441C674A9}"/>
    <cellStyle name="tableau | indice | texte 5" xfId="3194" xr:uid="{9AE2E522-9AD2-4F60-855E-4A0C4CC07309}"/>
    <cellStyle name="tableau | indice | texte 5 2" xfId="3195" xr:uid="{1A251DB2-0D99-4B0C-A254-F40A21290E84}"/>
    <cellStyle name="tableau | indice | texte 5 3" xfId="3196" xr:uid="{9A8752BD-DF18-482E-8185-7798EA1A52AC}"/>
    <cellStyle name="tableau | indice | texte 6" xfId="3197" xr:uid="{60FB44F4-3BBB-491F-AD58-E0A81946FB3A}"/>
    <cellStyle name="tableau | indice | texte 7" xfId="3198" xr:uid="{CC4AC870-66E6-4668-BBFA-E798F2042FC6}"/>
    <cellStyle name="tableau | ligne de cesure" xfId="3199" xr:uid="{791C17A3-A944-48E7-B333-99FE4619E542}"/>
    <cellStyle name="tableau | ligne de cesure 2" xfId="3200" xr:uid="{E7FB7259-1461-4A9A-B784-1FEF8DD053FA}"/>
    <cellStyle name="tableau | ligne de cesure 2 2" xfId="3201" xr:uid="{E4B314E7-C25D-431F-8650-AB2983C92121}"/>
    <cellStyle name="tableau | ligne de cesure 2 2 2" xfId="3202" xr:uid="{59038BB7-188A-4658-A130-780696040084}"/>
    <cellStyle name="tableau | ligne de cesure 2 2 3" xfId="3203" xr:uid="{AF9F5D5B-8AFA-461A-BE5F-3A5DAEEBB942}"/>
    <cellStyle name="tableau | ligne de cesure 2 3" xfId="3204" xr:uid="{FEBBA2F6-BFCE-4706-8F46-15F2EF643700}"/>
    <cellStyle name="tableau | ligne de cesure 2 4" xfId="3205" xr:uid="{A3401E6F-ABF9-4089-9768-B83D6CF6FF6D}"/>
    <cellStyle name="tableau | ligne de cesure 3" xfId="3206" xr:uid="{2F766AF7-EA27-4139-A5C8-D2CDDA0442E2}"/>
    <cellStyle name="tableau | ligne de cesure 3 2" xfId="3207" xr:uid="{59A50E6C-6D57-441B-B9B9-501B8CA4A3BA}"/>
    <cellStyle name="tableau | ligne de cesure 3 3" xfId="3208" xr:uid="{9CBCE92E-B7BF-43E2-AA2C-725AF0E084A6}"/>
    <cellStyle name="tableau | ligne de cesure 4" xfId="3209" xr:uid="{A5E9F237-B086-4D28-98A2-F109F35D2312}"/>
    <cellStyle name="tableau | ligne de cesure 4 2" xfId="3210" xr:uid="{69214C41-C027-4368-BB9C-1F47A9985CBD}"/>
    <cellStyle name="tableau | ligne de cesure 4 3" xfId="3211" xr:uid="{23F3C9E2-E4F0-4E5E-8493-A431B8B5A725}"/>
    <cellStyle name="tableau | ligne de cesure 5" xfId="3212" xr:uid="{00320AF9-E0CC-4FEA-9ADB-3F41DE7D0E2B}"/>
    <cellStyle name="tableau | ligne de cesure 6" xfId="3213" xr:uid="{646B4D4C-9F0C-48B4-8F6F-1CCCD8DD67B4}"/>
    <cellStyle name="tableau | ligne-titre | niveau1" xfId="3214" xr:uid="{E9B0CDA5-2146-49A9-8F1F-F7602387505E}"/>
    <cellStyle name="tableau | ligne-titre | niveau1 2" xfId="3215" xr:uid="{3F3FF000-F495-4FC7-BDAE-3AEE7934F696}"/>
    <cellStyle name="tableau | ligne-titre | niveau1 2 2" xfId="3216" xr:uid="{BA87BC4E-50B9-4BA6-BAE9-ECAAAA9497FA}"/>
    <cellStyle name="tableau | ligne-titre | niveau1 2 3" xfId="3217" xr:uid="{18A674DF-1A58-417E-9FF0-8F3D56842FDE}"/>
    <cellStyle name="tableau | ligne-titre | niveau1 3" xfId="3218" xr:uid="{5F85C8D0-8515-4005-977A-D8430DB17873}"/>
    <cellStyle name="tableau | ligne-titre | niveau1 3 2" xfId="3219" xr:uid="{BADA79E4-673E-4DCC-BC62-6818B84AFABD}"/>
    <cellStyle name="tableau | ligne-titre | niveau1 3 3" xfId="3220" xr:uid="{4346B1FD-5130-4EBD-90E5-04348E53DC19}"/>
    <cellStyle name="tableau | ligne-titre | niveau1 4" xfId="3221" xr:uid="{BE8788A3-B1C3-4820-A37D-078D1BFAEBCF}"/>
    <cellStyle name="tableau | ligne-titre | niveau1 4 2" xfId="3222" xr:uid="{B4E597D8-635C-42AF-9E21-794D2F10B8AC}"/>
    <cellStyle name="tableau | ligne-titre | niveau1 4 3" xfId="3223" xr:uid="{3B10CDC6-443D-4F94-AB08-7A873A4D6266}"/>
    <cellStyle name="tableau | ligne-titre | niveau1 5" xfId="3224" xr:uid="{26C52B66-C292-4450-832C-887CD6929F1B}"/>
    <cellStyle name="tableau | ligne-titre | niveau1 5 2" xfId="3225" xr:uid="{15BD95A8-6B2C-4EB6-B7E8-CE935541BD4D}"/>
    <cellStyle name="tableau | ligne-titre | niveau1 5 3" xfId="3226" xr:uid="{71AFC9E1-B0B3-473D-AE2D-DEF1F66A4A16}"/>
    <cellStyle name="tableau | ligne-titre | niveau1 6" xfId="3227" xr:uid="{BED0637C-49DB-47B1-B0D5-46C877919A44}"/>
    <cellStyle name="tableau | ligne-titre | niveau1 7" xfId="3228" xr:uid="{AFB7A02F-3213-4877-B10F-CD8AE88E084E}"/>
    <cellStyle name="tableau | ligne-titre | niveau2" xfId="3229" xr:uid="{D8AACE28-4DEE-47E9-8407-7D1149A594C2}"/>
    <cellStyle name="tableau | ligne-titre | niveau2 2" xfId="3230" xr:uid="{AE9B8ECE-8B6E-4EAE-A5CE-EB7EFACC1124}"/>
    <cellStyle name="tableau | ligne-titre | niveau2 2 2" xfId="3231" xr:uid="{B45A2903-69E1-4A26-B88A-3711AB73C980}"/>
    <cellStyle name="tableau | ligne-titre | niveau2 2 3" xfId="3232" xr:uid="{AA032F3C-3802-431F-9CCC-6ED0068E87F7}"/>
    <cellStyle name="tableau | ligne-titre | niveau2 3" xfId="3233" xr:uid="{E11EA610-968A-4843-AFF7-04BA8487B6A4}"/>
    <cellStyle name="tableau | ligne-titre | niveau2 3 2" xfId="3234" xr:uid="{1F547C04-C20B-4C56-A8C1-9A441F2F803A}"/>
    <cellStyle name="tableau | ligne-titre | niveau2 3 3" xfId="3235" xr:uid="{50915287-0FBA-4F33-8DD3-0C3C9BD91DBE}"/>
    <cellStyle name="tableau | ligne-titre | niveau2 4" xfId="3236" xr:uid="{7B9A2C80-BA92-402C-91DF-B8592B442944}"/>
    <cellStyle name="tableau | ligne-titre | niveau2 4 2" xfId="3237" xr:uid="{FFB24BE5-2F10-4E8E-ACC8-3CB7C0D2A3D8}"/>
    <cellStyle name="tableau | ligne-titre | niveau2 4 3" xfId="3238" xr:uid="{0B5025C9-9954-4B53-8C32-E9C8D96B6CCA}"/>
    <cellStyle name="tableau | ligne-titre | niveau2 5" xfId="3239" xr:uid="{46F44AAE-5F33-456D-8581-E1114F53BB68}"/>
    <cellStyle name="tableau | ligne-titre | niveau2 6" xfId="3240" xr:uid="{D1BF7C79-555A-4EAB-9B39-6B84B3412012}"/>
    <cellStyle name="tableau | ligne-titre | niveau3" xfId="3241" xr:uid="{E2009C9F-B5BA-4B88-865B-95AC45669C86}"/>
    <cellStyle name="tableau | ligne-titre | niveau3 2" xfId="3242" xr:uid="{D7E276CC-63C6-4B83-9EF5-E9D1BA0C3967}"/>
    <cellStyle name="tableau | ligne-titre | niveau3 2 2" xfId="3243" xr:uid="{689510FC-EBE6-4D04-AEAE-74C25F37053E}"/>
    <cellStyle name="tableau | ligne-titre | niveau3 2 3" xfId="3244" xr:uid="{65174853-C5BD-40D6-A7E0-6B1DA76C1622}"/>
    <cellStyle name="tableau | ligne-titre | niveau3 3" xfId="3245" xr:uid="{06EFB4DB-85DA-4F22-A87B-88FCBC6964AD}"/>
    <cellStyle name="tableau | ligne-titre | niveau3 3 2" xfId="3246" xr:uid="{3C21D0B4-4332-4CBB-B9B2-61C82540DB76}"/>
    <cellStyle name="tableau | ligne-titre | niveau3 3 3" xfId="3247" xr:uid="{8B683D7A-6731-476B-99C3-C5433A1B7827}"/>
    <cellStyle name="tableau | ligne-titre | niveau3 4" xfId="3248" xr:uid="{E34AF1AB-5D87-434A-9ADA-BF87D2E0C625}"/>
    <cellStyle name="tableau | ligne-titre | niveau3 5" xfId="3249" xr:uid="{648D1F1C-DED6-4737-B808-1227D08CC79B}"/>
    <cellStyle name="tableau | ligne-titre | niveau4" xfId="3250" xr:uid="{79AEA7C5-457B-40F6-80E2-04C91289F41D}"/>
    <cellStyle name="tableau | ligne-titre | niveau4 2" xfId="3251" xr:uid="{7955CC2A-0059-425A-B581-BCC2FF40529E}"/>
    <cellStyle name="tableau | ligne-titre | niveau4 2 2" xfId="3252" xr:uid="{4B6E002D-BBA2-48ED-8098-7882347A8BF4}"/>
    <cellStyle name="tableau | ligne-titre | niveau4 2 3" xfId="3253" xr:uid="{C0B1C948-74D5-4B9D-BB32-6E5E72CF3D6F}"/>
    <cellStyle name="tableau | ligne-titre | niveau4 3" xfId="3254" xr:uid="{65650F8C-DD45-4ECA-B6CF-65F5EC2620E6}"/>
    <cellStyle name="tableau | ligne-titre | niveau4 3 2" xfId="3255" xr:uid="{DC9FE832-4E0F-44E1-ADCE-FE77277B6FE4}"/>
    <cellStyle name="tableau | ligne-titre | niveau4 3 3" xfId="3256" xr:uid="{15CD5DCB-4325-4421-8278-3FABF9EDB4A3}"/>
    <cellStyle name="tableau | ligne-titre | niveau4 4" xfId="3257" xr:uid="{F58572BD-3A65-4E7B-94D8-F72649E402CA}"/>
    <cellStyle name="tableau | ligne-titre | niveau4 4 2" xfId="3258" xr:uid="{1FC5D9D9-E6FC-4777-AD47-16D258DFD1DF}"/>
    <cellStyle name="tableau | ligne-titre | niveau4 4 3" xfId="3259" xr:uid="{7C460FDA-7602-433E-9B5B-F93E440EB34B}"/>
    <cellStyle name="tableau | ligne-titre | niveau4 5" xfId="3260" xr:uid="{042E5E81-AB62-49C5-AAF8-53066C5C931A}"/>
    <cellStyle name="tableau | ligne-titre | niveau4 5 2" xfId="3261" xr:uid="{11CE603B-A45E-4CB0-BEBD-245847B68657}"/>
    <cellStyle name="tableau | ligne-titre | niveau4 5 3" xfId="3262" xr:uid="{654BD118-2F82-4DEF-B5B4-7769005CEA5F}"/>
    <cellStyle name="tableau | ligne-titre | niveau4 6" xfId="3263" xr:uid="{8E0F25E0-3772-42D3-AEC0-A4194BC764A5}"/>
    <cellStyle name="tableau | ligne-titre | niveau4 7" xfId="3264" xr:uid="{2C35EA10-E79F-4A81-BC58-07C1108C6EAC}"/>
    <cellStyle name="tableau | ligne-titre | niveau5" xfId="3265" xr:uid="{8065554A-3A45-48F9-A64D-2F9C307C1AD2}"/>
    <cellStyle name="tableau | ligne-titre | niveau5 2" xfId="3266" xr:uid="{2A5694DF-0F2D-47D1-A4D4-A0C27BB1D560}"/>
    <cellStyle name="tableau | ligne-titre | niveau5 2 2" xfId="3267" xr:uid="{D4C3CB4F-3FE3-4FEA-B5A3-46E5CEBA5338}"/>
    <cellStyle name="tableau | ligne-titre | niveau5 2 3" xfId="3268" xr:uid="{A14B0F16-4464-4C43-A2DC-8CC3AC36DDC8}"/>
    <cellStyle name="tableau | ligne-titre | niveau5 3" xfId="3269" xr:uid="{E4B79492-58A5-494F-B8D6-DB1874FC12EE}"/>
    <cellStyle name="tableau | ligne-titre | niveau5 3 2" xfId="3270" xr:uid="{CC04C072-D26F-47E7-8917-FC7A67642520}"/>
    <cellStyle name="tableau | ligne-titre | niveau5 3 3" xfId="3271" xr:uid="{11270EAB-5000-4E35-BA25-1D5F6A0EB67C}"/>
    <cellStyle name="tableau | ligne-titre | niveau5 4" xfId="3272" xr:uid="{D0070BEB-857A-4BB4-8F9D-70FDDAC57246}"/>
    <cellStyle name="tableau | ligne-titre | niveau5 5" xfId="3273" xr:uid="{04FC8B85-B83E-4E65-A5A7-33CE71441DB4}"/>
    <cellStyle name="tableau | source | plage de cellules" xfId="3274" xr:uid="{BD94565F-887B-4908-8654-B01F970DE974}"/>
    <cellStyle name="tableau | source | plage de cellules 2" xfId="3275" xr:uid="{311925A5-8E2D-4E6D-ACD4-B40F189DC588}"/>
    <cellStyle name="tableau | source | plage de cellules 2 2" xfId="3276" xr:uid="{C5D4B8CD-D66E-4647-B0C9-43142F291391}"/>
    <cellStyle name="tableau | source | plage de cellules 2 3" xfId="3277" xr:uid="{FA74C5A5-B6FA-437D-B356-EDF61920DBEE}"/>
    <cellStyle name="tableau | source | plage de cellules 3" xfId="3278" xr:uid="{AC64163D-3AEA-4A09-9382-97C4922BBD38}"/>
    <cellStyle name="tableau | source | plage de cellules 3 2" xfId="3279" xr:uid="{638AB18F-E637-4F9B-8B1C-E935E3FB48DE}"/>
    <cellStyle name="tableau | source | plage de cellules 3 3" xfId="3280" xr:uid="{DD8CE618-8FF4-420E-AE47-86376CEF4850}"/>
    <cellStyle name="tableau | source | plage de cellules 4" xfId="3281" xr:uid="{8EE10B39-2423-43B9-9598-AD6B632E963F}"/>
    <cellStyle name="tableau | source | plage de cellules 4 2" xfId="3282" xr:uid="{C6892EEC-D4E7-44D7-A5F4-8898522CEE38}"/>
    <cellStyle name="tableau | source | plage de cellules 4 3" xfId="3283" xr:uid="{315FCCEC-5D2E-49B5-A15D-A83C54863077}"/>
    <cellStyle name="tableau | source | plage de cellules 5" xfId="3284" xr:uid="{071C8AF5-D5D5-45EE-ADFE-92947EAEB4A3}"/>
    <cellStyle name="tableau | source | plage de cellules 5 2" xfId="3285" xr:uid="{C44256B6-F3C1-4368-A430-9E4AEFC0284A}"/>
    <cellStyle name="tableau | source | plage de cellules 5 3" xfId="3286" xr:uid="{4CE078E2-991B-496F-9DB3-175839415886}"/>
    <cellStyle name="tableau | source | plage de cellules 6" xfId="3287" xr:uid="{3C80C141-CA56-45DA-AE00-5B0C546C6376}"/>
    <cellStyle name="tableau | source | plage de cellules 7" xfId="3288" xr:uid="{B387B49E-6390-4B54-98D9-BBFDE2486A97}"/>
    <cellStyle name="tableau | source | texte" xfId="3289" xr:uid="{B7528E54-988B-4F1B-909F-C1461C051A93}"/>
    <cellStyle name="tableau | source | texte 2" xfId="3290" xr:uid="{037E6238-94FB-4E7D-AEDB-F507FF1814C8}"/>
    <cellStyle name="tableau | source | texte 2 2" xfId="3291" xr:uid="{4A2FA1C1-8DD3-42C6-AED1-6D01653AE2FB}"/>
    <cellStyle name="tableau | source | texte 2 3" xfId="3292" xr:uid="{CDFCB53A-1C46-4640-9802-B81ABCE30947}"/>
    <cellStyle name="tableau | source | texte 3" xfId="3293" xr:uid="{F979C7B5-2A07-4512-A3B5-2FB42FAC2911}"/>
    <cellStyle name="tableau | source | texte 3 2" xfId="3294" xr:uid="{008F0722-1EC4-48DB-8A92-5878675B6E35}"/>
    <cellStyle name="tableau | source | texte 3 3" xfId="3295" xr:uid="{355A48AC-77E0-4BF5-8C1D-837D32279712}"/>
    <cellStyle name="tableau | source | texte 4" xfId="3296" xr:uid="{D3651E04-53C2-4074-B57E-1FEEEFAA794F}"/>
    <cellStyle name="tableau | source | texte 4 2" xfId="3297" xr:uid="{E6781070-316F-4324-8174-8BC9452E3BD0}"/>
    <cellStyle name="tableau | source | texte 4 3" xfId="3298" xr:uid="{732D11AA-94ED-4514-AFAB-283805F1480F}"/>
    <cellStyle name="tableau | source | texte 5" xfId="3299" xr:uid="{BA298FA4-5E3F-4962-8EC0-67BA1AD4E619}"/>
    <cellStyle name="tableau | source | texte 5 2" xfId="3300" xr:uid="{EC9F3CEB-D01C-4011-BAAE-55B7DBDA5AAC}"/>
    <cellStyle name="tableau | source | texte 5 3" xfId="3301" xr:uid="{A002E007-8C32-411D-B56A-77C53A1E3B3A}"/>
    <cellStyle name="tableau | source | texte 6" xfId="3302" xr:uid="{64A5EFD2-43E5-449E-BA4C-4633F548DF0C}"/>
    <cellStyle name="tableau | source | texte 7" xfId="3303" xr:uid="{DD4D8AA5-3D17-4A6F-91BF-6BE5A873B987}"/>
    <cellStyle name="tableau | unite | plage de cellules" xfId="3304" xr:uid="{FBBA9BFA-007C-452E-8661-CE4D56818074}"/>
    <cellStyle name="tableau | unite | plage de cellules 2" xfId="3305" xr:uid="{3051100C-F177-4835-9CDC-88F0EEEF072E}"/>
    <cellStyle name="tableau | unite | plage de cellules 2 2" xfId="3306" xr:uid="{4FCBD089-B71B-4744-8C61-DB311EE20CC9}"/>
    <cellStyle name="tableau | unite | plage de cellules 2 3" xfId="3307" xr:uid="{7565D0F1-11EE-4782-A883-DA66283959A6}"/>
    <cellStyle name="tableau | unite | plage de cellules 3" xfId="3308" xr:uid="{F27A31E0-A06F-4C47-BE88-58A828664DED}"/>
    <cellStyle name="tableau | unite | plage de cellules 3 2" xfId="3309" xr:uid="{954C7369-3D13-4798-B8B1-20163168A6B8}"/>
    <cellStyle name="tableau | unite | plage de cellules 3 3" xfId="3310" xr:uid="{A3EB0343-5751-436F-AFA5-176607E27867}"/>
    <cellStyle name="tableau | unite | plage de cellules 4" xfId="3311" xr:uid="{746F4B01-9582-4941-9F73-CDFAAEF2614F}"/>
    <cellStyle name="tableau | unite | plage de cellules 4 2" xfId="3312" xr:uid="{45CDE810-8DF0-4524-85FC-D7C292D055D9}"/>
    <cellStyle name="tableau | unite | plage de cellules 4 3" xfId="3313" xr:uid="{82E172EC-02FA-40C4-9B93-6B3F8337D00A}"/>
    <cellStyle name="tableau | unite | plage de cellules 5" xfId="3314" xr:uid="{C3877D10-DD30-453C-8319-F884D43E1A85}"/>
    <cellStyle name="tableau | unite | plage de cellules 5 2" xfId="3315" xr:uid="{EF140F3C-160F-4FB8-BA98-8069BD608189}"/>
    <cellStyle name="tableau | unite | plage de cellules 5 3" xfId="3316" xr:uid="{FDA5450D-36DD-42D2-ABBF-0444D1240C31}"/>
    <cellStyle name="tableau | unite | plage de cellules 6" xfId="3317" xr:uid="{6B3191DF-F4ED-419E-B30F-FF6E9AC999B4}"/>
    <cellStyle name="tableau | unite | plage de cellules 7" xfId="3318" xr:uid="{05164C0F-3D25-4DD7-9BDC-34826A669348}"/>
    <cellStyle name="tableau | unite | texte" xfId="3319" xr:uid="{63EFAB77-524D-487D-806A-9F07DD15E1AE}"/>
    <cellStyle name="tableau | unite | texte 2" xfId="3320" xr:uid="{55E85CA9-5A37-4592-BB0A-EF6B3CE8E33B}"/>
    <cellStyle name="tableau | unite | texte 2 2" xfId="3321" xr:uid="{4C7AB83B-3731-40FB-BFCB-0B5A80B8FCED}"/>
    <cellStyle name="tableau | unite | texte 2 3" xfId="3322" xr:uid="{47DB8F0D-3405-438B-B39D-100228E1EEED}"/>
    <cellStyle name="tableau | unite | texte 3" xfId="3323" xr:uid="{4DB3833C-103F-4620-AA87-6E0601F66586}"/>
    <cellStyle name="tableau | unite | texte 3 2" xfId="3324" xr:uid="{D30D9BE8-FFBD-4FDF-8AD9-8D795D661E49}"/>
    <cellStyle name="tableau | unite | texte 3 3" xfId="3325" xr:uid="{1CB5541F-9C2B-4B61-8BA2-8584832520F9}"/>
    <cellStyle name="tableau | unite | texte 4" xfId="3326" xr:uid="{53C2760D-54E6-48B5-937B-DD26492486F2}"/>
    <cellStyle name="tableau | unite | texte 4 2" xfId="3327" xr:uid="{8EF8594D-04E1-4480-A200-A4036684684E}"/>
    <cellStyle name="tableau | unite | texte 4 3" xfId="3328" xr:uid="{C65B362C-A86D-4B3D-AAF1-52BADA6354EE}"/>
    <cellStyle name="tableau | unite | texte 5" xfId="3329" xr:uid="{98649CA3-7505-4DB8-8FB9-F80CC20ADAFE}"/>
    <cellStyle name="tableau | unite | texte 5 2" xfId="3330" xr:uid="{EF89F00A-5917-46FF-A3FD-238A7429F5C9}"/>
    <cellStyle name="tableau | unite | texte 5 3" xfId="3331" xr:uid="{21B171BB-02D8-4DFA-A3C4-F261ECB6F57C}"/>
    <cellStyle name="tableau | unite | texte 6" xfId="3332" xr:uid="{0EE398FC-6A84-4ABB-A31F-44A89AD9D7AD}"/>
    <cellStyle name="tableau | unite | texte 7" xfId="3333" xr:uid="{832C9256-9130-4D75-A21A-D4F1DB1FD91C}"/>
    <cellStyle name="TableStyleLight1" xfId="3334" xr:uid="{B825186B-8B7D-4B0E-AE31-2886EA104F73}"/>
    <cellStyle name="TableStyleLight1 2" xfId="3335" xr:uid="{14F2653C-C7B8-495F-A4CE-8C15E3913B0B}"/>
    <cellStyle name="TableStyleLight1 3" xfId="3336" xr:uid="{72AA456A-FDE5-4284-9BE6-7A9A12EB97DF}"/>
    <cellStyle name="Testo avviso" xfId="3337" xr:uid="{99ACDD03-80C2-433F-B3F3-C2958C13CE09}"/>
    <cellStyle name="Testo avviso 2" xfId="3338" xr:uid="{CFF3B38B-1EC7-4797-8891-341160800D45}"/>
    <cellStyle name="Testo avviso 3" xfId="3339" xr:uid="{19F53BEB-AB58-4A2E-8B3F-E472320B4DBE}"/>
    <cellStyle name="Testo descrittivo" xfId="3340" xr:uid="{3D314096-9789-4421-9D02-7749F95CC1BC}"/>
    <cellStyle name="Testo descrittivo 2" xfId="3341" xr:uid="{B83E3470-2D02-46BB-BA66-64F70C68AB37}"/>
    <cellStyle name="Testo descrittivo 3" xfId="3342" xr:uid="{20B575E6-A9A1-4126-B69A-AD44BE77BBD6}"/>
    <cellStyle name="Texte explicatif" xfId="17" builtinId="53" customBuiltin="1"/>
    <cellStyle name="Texte explicatif 2" xfId="3343" xr:uid="{710DBA55-5661-40F7-8559-39602EA1F70B}"/>
    <cellStyle name="Texte explicatif 2 2" xfId="3344" xr:uid="{2DCD382D-7E2B-443E-9843-D5F7AB6A1E35}"/>
    <cellStyle name="Texte explicatif 2 3" xfId="3345" xr:uid="{07F991E0-2EE8-4F1A-B35A-716C384F7D8D}"/>
    <cellStyle name="Texto de advertencia" xfId="3346" xr:uid="{9438B2DB-346A-4572-B787-66690A2453DD}"/>
    <cellStyle name="Texto de advertencia 2" xfId="3347" xr:uid="{E6190E45-9378-4543-8665-10130FC09E03}"/>
    <cellStyle name="Texto de advertencia 3" xfId="3348" xr:uid="{D4677501-B965-4C14-894A-BBADE5BC71F1}"/>
    <cellStyle name="Texto explicativo" xfId="3349" xr:uid="{72D4251E-77F0-466B-91B4-110F957B92D4}"/>
    <cellStyle name="Texto explicativo 2" xfId="3350" xr:uid="{71175254-6A3F-4EA8-9FE9-B6D6922F6A60}"/>
    <cellStyle name="Texto explicativo 3" xfId="3351" xr:uid="{E4040F87-A48D-4C5F-A70A-246F700B7872}"/>
    <cellStyle name="Title" xfId="3352" xr:uid="{01E2DCB0-EC27-4031-81CE-63E5880472A2}"/>
    <cellStyle name="Title 2" xfId="3353" xr:uid="{310BC9B2-C691-4858-B02C-CD4AD1F8D773}"/>
    <cellStyle name="Title 3" xfId="3354" xr:uid="{27C60E3F-903C-4BE5-9232-F6B4CC7FA146}"/>
    <cellStyle name="Titolo" xfId="3355" xr:uid="{CD9DA186-A00C-4402-8EEA-9E2BBA1DB578}"/>
    <cellStyle name="Titolo 1" xfId="3356" xr:uid="{9CE199A6-F4B8-47A7-B451-B00677728143}"/>
    <cellStyle name="Titolo 1 2" xfId="3357" xr:uid="{16DD2794-C82B-4C2B-A56B-11B5439A0AEA}"/>
    <cellStyle name="Titolo 1 3" xfId="3358" xr:uid="{551EB7FE-F02A-4216-AF94-8808464F4AA5}"/>
    <cellStyle name="Titolo 2" xfId="3359" xr:uid="{06780493-6FF2-4EC4-960F-4990F9D343B8}"/>
    <cellStyle name="Titolo 2 2" xfId="3360" xr:uid="{E245DE24-7EFB-4C36-9244-124089104773}"/>
    <cellStyle name="Titolo 2 3" xfId="3361" xr:uid="{D37278CC-837E-4FB9-B1AC-577EB2E8917A}"/>
    <cellStyle name="Titolo 3" xfId="3362" xr:uid="{823C651C-6F24-40C8-A49D-965507EC6036}"/>
    <cellStyle name="Titolo 3 2" xfId="3363" xr:uid="{CD8DA1A0-1442-4CEE-8293-2465AA307A06}"/>
    <cellStyle name="Titolo 3 3" xfId="3364" xr:uid="{5388D9EE-B084-4278-A88B-79F959E6C545}"/>
    <cellStyle name="Titolo 4" xfId="3365" xr:uid="{21FE519C-B61A-4C59-BB55-0FE41BCCEDFA}"/>
    <cellStyle name="Titolo 4 2" xfId="3366" xr:uid="{CC87C924-5698-45A0-A631-E5F32810B576}"/>
    <cellStyle name="Titolo 4 3" xfId="3367" xr:uid="{1B57DAB5-5FCC-4162-BCE0-13FD42CEEB5A}"/>
    <cellStyle name="Titolo 5" xfId="3368" xr:uid="{9CE346C3-FF79-474A-9C76-420699CD85C4}"/>
    <cellStyle name="Titolo 6" xfId="3369" xr:uid="{8893D795-30E2-4CF4-B667-E1B7D7F64913}"/>
    <cellStyle name="Titolo_ANNÉE 2015" xfId="3370" xr:uid="{7DDBFE31-F338-4E3E-9AF8-88E3CB243C2B}"/>
    <cellStyle name="Titre 1" xfId="3371" xr:uid="{AD43CA73-E020-46CB-821D-98C0C87B7788}"/>
    <cellStyle name="Titre 1 2" xfId="3372" xr:uid="{E0A64278-9254-4EC4-8742-C457660B86FD}"/>
    <cellStyle name="Titre 1 2 2" xfId="3373" xr:uid="{FC64BAE9-8B99-448C-A847-55F94006B953}"/>
    <cellStyle name="Titre 1 2 2 2" xfId="3374" xr:uid="{18477B0E-3588-4A9F-B60E-FBA0290AC7FA}"/>
    <cellStyle name="Titre 1 2 3" xfId="3375" xr:uid="{DD5C08C4-CF15-4C27-967A-40034F5D3EB6}"/>
    <cellStyle name="Titre 1 2 4" xfId="3376" xr:uid="{5DD73A60-EB7C-4AEC-97FC-AC6550A999EB}"/>
    <cellStyle name="Titre 1 3" xfId="3377" xr:uid="{8443848B-C22D-42F5-9151-786687684BA9}"/>
    <cellStyle name="Titre 1 3 2" xfId="3378" xr:uid="{D253522B-CC77-4C25-A859-F526CE26BD43}"/>
    <cellStyle name="Titre 1 3 3" xfId="3379" xr:uid="{5D07E54F-464A-4FC1-A703-DEB6DF437537}"/>
    <cellStyle name="Titre 1 4" xfId="3380" xr:uid="{0C6CB791-23DB-4865-A112-D73DC478476B}"/>
    <cellStyle name="Titre 1 5" xfId="3381" xr:uid="{FB1D4149-AF39-49D6-8A2F-E020916B0E3C}"/>
    <cellStyle name="Titre 2" xfId="69" xr:uid="{D2B031F5-F056-4174-9538-9554B05CB736}"/>
    <cellStyle name="Titre 2 2" xfId="3383" xr:uid="{EF40F5DC-DDC6-4A9B-AAA9-2F1D5E99C786}"/>
    <cellStyle name="Titre 2 2 2" xfId="3384" xr:uid="{34CFF3F6-4BF9-4A46-8AC2-A0CB7504C50A}"/>
    <cellStyle name="Titre 2 2 2 2" xfId="3385" xr:uid="{BCAAE43C-678E-4991-95DD-5BA928112974}"/>
    <cellStyle name="Titre 2 2 3" xfId="3386" xr:uid="{1487E6B4-5403-4A4A-938A-BCBE2A66075D}"/>
    <cellStyle name="Titre 2 2 4" xfId="3387" xr:uid="{D49B3341-7C13-4DE5-B460-913F17830509}"/>
    <cellStyle name="Titre 2 3" xfId="3388" xr:uid="{CFE56891-2599-40BB-ACEE-740A34CD1979}"/>
    <cellStyle name="Titre 2 3 2" xfId="3389" xr:uid="{05234A56-3E76-4FD5-9C7F-6DAC489814A3}"/>
    <cellStyle name="Titre 2 3 3" xfId="3390" xr:uid="{9E0FC9AB-4B6D-4CCD-A708-0D0B9922D9F6}"/>
    <cellStyle name="Titre 2 4" xfId="3391" xr:uid="{1E79DB12-0267-4FA4-AA27-FB248253755F}"/>
    <cellStyle name="Titre 2 5" xfId="3392" xr:uid="{E77824C0-0178-4DEA-9F9E-BB5187E8526E}"/>
    <cellStyle name="Titre 2 6" xfId="3382" xr:uid="{B0C40546-39B7-4F37-90C6-865F63C10F38}"/>
    <cellStyle name="Titre 3" xfId="3393" xr:uid="{92A640E2-DF9F-4D5E-ACC5-C0597499C42F}"/>
    <cellStyle name="Titre 3 2" xfId="3394" xr:uid="{6A3DA14E-ED43-4D26-9B58-8681323F8578}"/>
    <cellStyle name="Titre 3 2 2" xfId="3395" xr:uid="{6F2B157A-3DB1-4266-B71D-23B46D0C6D04}"/>
    <cellStyle name="Titre 3 2 2 2" xfId="3396" xr:uid="{7451CF1F-078C-4B96-8FBB-009CDC00E585}"/>
    <cellStyle name="Titre 3 2 3" xfId="3397" xr:uid="{93668B71-B49F-49B9-8E24-5B45FB234E16}"/>
    <cellStyle name="Titre 3 2 4" xfId="3398" xr:uid="{400A0E02-2162-45D1-A460-7F3420EC830B}"/>
    <cellStyle name="Titre 3 3" xfId="3399" xr:uid="{DBB0454C-E9F1-4B21-8397-EF80316F6218}"/>
    <cellStyle name="Titre 3 4" xfId="3400" xr:uid="{AFE41CE6-4842-4CAF-BF57-4833D550E1EB}"/>
    <cellStyle name="Titre 4" xfId="3401" xr:uid="{725D88B4-841F-475C-9A2B-E12505ABA13A}"/>
    <cellStyle name="Titre 4 2" xfId="3402" xr:uid="{7898DF2A-C851-4FD0-819E-59CE486EC7B9}"/>
    <cellStyle name="Titre 4 2 2" xfId="3403" xr:uid="{D3384118-AB8B-45CD-B1A1-5607ED6B1266}"/>
    <cellStyle name="Titre 4 2 2 2" xfId="3404" xr:uid="{9E5E8D12-4999-4905-9D7A-06A4B420CD79}"/>
    <cellStyle name="Titre 4 2 3" xfId="3405" xr:uid="{996EDB5C-B90B-438A-8AE2-DEC8249B140C}"/>
    <cellStyle name="Titre 4 2 4" xfId="3406" xr:uid="{E4DB70C5-21FD-4EF7-A2C0-BD13D9F9145A}"/>
    <cellStyle name="Titre 4 3" xfId="3407" xr:uid="{2B90E12A-8D86-4AF3-9693-7A033C125D15}"/>
    <cellStyle name="Titre 4 4" xfId="3408" xr:uid="{328CF8C0-18CC-4975-B73A-F1A4F36E4DD7}"/>
    <cellStyle name="Titre 5" xfId="3409" xr:uid="{2D296AF2-B67B-42D7-9DA1-3204DBF054D5}"/>
    <cellStyle name="Titre 5 2" xfId="3410" xr:uid="{ED909DCF-96D5-4D1B-8037-C64974A419B3}"/>
    <cellStyle name="Titre 5 2 2" xfId="3411" xr:uid="{F063DA3F-D071-487C-A00A-A6B8DA3B34CF}"/>
    <cellStyle name="Titre 5 2 3" xfId="3412" xr:uid="{78389C69-BB62-4EC6-8276-61C35B296D54}"/>
    <cellStyle name="Titre 5 3" xfId="3413" xr:uid="{4270AA6A-F90C-4E84-8C98-3B4E8A611C72}"/>
    <cellStyle name="Titre 5 4" xfId="3414" xr:uid="{7F4490D4-E019-4103-8A1E-640CBE693EE4}"/>
    <cellStyle name="Titre colonnes" xfId="3415" xr:uid="{A3827048-0AB0-41E4-8809-2EA451D0CBE5}"/>
    <cellStyle name="Titre colonnes 2" xfId="3416" xr:uid="{7D1306AB-8B08-4F2A-A4C3-C9A4F5865567}"/>
    <cellStyle name="Titre colonnes 2 2" xfId="3417" xr:uid="{D9A3C056-1C08-443B-9ED3-8F279883CBDE}"/>
    <cellStyle name="Titre colonnes 2 3" xfId="3418" xr:uid="{AB0C998D-78B9-454A-BC85-028E91CF8E24}"/>
    <cellStyle name="Titre colonnes 3" xfId="3419" xr:uid="{985084E4-C6B1-46CB-B73F-F7FF2D40BE11}"/>
    <cellStyle name="Titre colonnes 3 2" xfId="3420" xr:uid="{1040CC98-431B-4A47-A7B6-9C42C7D74760}"/>
    <cellStyle name="Titre colonnes 3 3" xfId="3421" xr:uid="{84372B9C-AC1E-40B6-8F7E-0D7E0EC76122}"/>
    <cellStyle name="Titre colonnes 4" xfId="3422" xr:uid="{C5CE2A80-6478-4056-9F26-4FBA9E42C532}"/>
    <cellStyle name="Titre colonnes 4 2" xfId="3423" xr:uid="{2F350BC4-9EBA-455B-AC84-9BE5211FD0F0}"/>
    <cellStyle name="Titre colonnes 4 3" xfId="3424" xr:uid="{425E8A59-9B84-462A-B014-36A7347962A0}"/>
    <cellStyle name="Titre colonnes 5" xfId="3425" xr:uid="{8BF913D0-900B-4ECA-BC50-4099775E7BD0}"/>
    <cellStyle name="Titre colonnes 6" xfId="3426" xr:uid="{C2CD66EF-A311-483B-84E1-9BA6787C5B2E}"/>
    <cellStyle name="Titre général" xfId="3427" xr:uid="{8F649CE5-F05B-4889-A789-82895FFC04AA}"/>
    <cellStyle name="Titre général 2" xfId="3428" xr:uid="{C2A57653-01A9-426A-9BA8-492D0F557EE5}"/>
    <cellStyle name="Titre général 2 2" xfId="3429" xr:uid="{92B48EEF-C24B-4C79-A719-85B74BC647CD}"/>
    <cellStyle name="Titre général 2 3" xfId="3430" xr:uid="{C3F5C07A-D9E9-43BC-9F10-C93C4B15E6BC}"/>
    <cellStyle name="Titre général 3" xfId="3431" xr:uid="{CEED80DA-C4D3-4D7C-8D7A-36C11C83D116}"/>
    <cellStyle name="Titre général 3 2" xfId="3432" xr:uid="{FF5A0AB7-2D6F-4006-AACD-93DE671A8BA6}"/>
    <cellStyle name="Titre général 3 3" xfId="3433" xr:uid="{D297F02C-9022-440E-8834-A2DF323AE3B9}"/>
    <cellStyle name="Titre général 4" xfId="3434" xr:uid="{4467E60E-B93A-4CB3-9E7C-BB74F0935D69}"/>
    <cellStyle name="Titre général 5" xfId="3435" xr:uid="{8B4BE902-5FEC-43E9-AD54-9714B9467DF3}"/>
    <cellStyle name="Titre lignes" xfId="3436" xr:uid="{0BBA476A-CB57-4FF9-B9BA-F02D5247366E}"/>
    <cellStyle name="Titre lignes 1" xfId="3437" xr:uid="{EBD79813-42A6-4347-BCAA-18145296595A}"/>
    <cellStyle name="Titre lignes 1 2" xfId="3438" xr:uid="{E69E72EE-45EF-4935-A0BC-4BDA40E08BB7}"/>
    <cellStyle name="Titre lignes 1 3" xfId="3439" xr:uid="{61B50865-5C6D-4925-99A1-D7CC015A4174}"/>
    <cellStyle name="Titre lignes 2" xfId="3440" xr:uid="{194631C6-B5A1-409D-8834-DEAF826368CC}"/>
    <cellStyle name="Titre lignes 2 2" xfId="3441" xr:uid="{970C823C-1FC3-4829-AB26-B59FE0543A75}"/>
    <cellStyle name="Titre lignes 2 3" xfId="3442" xr:uid="{3F8C6F26-05A4-4528-9988-868952C3A45F}"/>
    <cellStyle name="Titre lignes 3" xfId="3443" xr:uid="{EE047A50-62CE-41AA-9489-A61803C7D166}"/>
    <cellStyle name="Titre lignes 3 2" xfId="3444" xr:uid="{8305C21F-6FA0-4EE9-9C0B-72A0376AC010}"/>
    <cellStyle name="Titre lignes 3 3" xfId="3445" xr:uid="{00468881-2E6A-414E-B0F8-39A2EE21B6A2}"/>
    <cellStyle name="Titre lignes 4" xfId="3446" xr:uid="{EB1CF0D3-A89D-451B-BA3D-1DEE31FCF19C}"/>
    <cellStyle name="Titre lignes 4 2" xfId="3447" xr:uid="{BAC8C4CF-06FC-427D-A0AC-E21347B00AF3}"/>
    <cellStyle name="Titre lignes 4 3" xfId="3448" xr:uid="{313A1561-093C-497E-A291-46873DF260FB}"/>
    <cellStyle name="Titre lignes 5" xfId="3449" xr:uid="{95796729-9DD5-4C16-B607-2CB3F775FEBC}"/>
    <cellStyle name="Titre lignes 6" xfId="3450" xr:uid="{F64DA47D-3A05-4686-AA51-D67407C073BA}"/>
    <cellStyle name="Titre lignes_Fiches C 2010 version juin rebasé3" xfId="3451" xr:uid="{70005C34-D0EA-4581-897F-415460578B14}"/>
    <cellStyle name="Titre page" xfId="3452" xr:uid="{29D7670C-4342-4CED-9EA7-5538692ED4B7}"/>
    <cellStyle name="Titre page 2" xfId="3453" xr:uid="{6DEE28DC-6341-48D5-B53B-DED610055AB6}"/>
    <cellStyle name="Titre page 2 2" xfId="3454" xr:uid="{5556C738-02E9-4C24-8C99-9C2105B605B1}"/>
    <cellStyle name="Titre page 2 3" xfId="3455" xr:uid="{2568CA7F-AE85-45BA-A70D-91A885E0DE1E}"/>
    <cellStyle name="Titre page 3" xfId="3456" xr:uid="{2FD8CE98-75D0-4040-AA34-B21395FBA49D}"/>
    <cellStyle name="Titre page 3 2" xfId="3457" xr:uid="{8D372841-61FE-4C29-BB82-873B81E0A36F}"/>
    <cellStyle name="Titre page 3 3" xfId="3458" xr:uid="{18F12AB8-21A7-422D-897B-87F29489F1B4}"/>
    <cellStyle name="Titre page 4" xfId="3459" xr:uid="{22A70586-7A0A-434F-815F-F04CF4746D1B}"/>
    <cellStyle name="Titre page 5" xfId="3460" xr:uid="{B6DE1419-F3A8-4072-B2D3-222C44EE1E4F}"/>
    <cellStyle name="Titre " xfId="3461" xr:uid="{AFB198C1-721A-4F5F-A339-4864F4B87A57}"/>
    <cellStyle name="Titre  2" xfId="3462" xr:uid="{F906D230-0941-4AEF-8E6D-A26E37B85883}"/>
    <cellStyle name="Titre  2 2" xfId="3463" xr:uid="{A75D59C2-B6BA-49FC-9D9B-0EBE23701284}"/>
    <cellStyle name="Titre  2 3" xfId="3464" xr:uid="{64679ED9-68A3-4DD2-81BB-683324E9F94E}"/>
    <cellStyle name="Titre  3" xfId="3465" xr:uid="{4F84DDD3-E64A-4CA9-8292-C5E0E8421DEE}"/>
    <cellStyle name="Titre  4" xfId="3466" xr:uid="{6DF0AFDF-6F15-4744-A36C-0EDA194DEFC0}"/>
    <cellStyle name="Titre 1" xfId="5" builtinId="16" customBuiltin="1"/>
    <cellStyle name="Titre 1 2" xfId="3467" xr:uid="{966A99EB-B503-4C03-ADA0-98B6171EAE98}"/>
    <cellStyle name="Titre 1 2 2" xfId="3468" xr:uid="{825DCBCA-0E18-400B-90B4-50DC5D17E310}"/>
    <cellStyle name="Titre 1 2 3" xfId="3469" xr:uid="{880B2F3F-28D2-4511-AA80-CC9A81CF2B23}"/>
    <cellStyle name="Titre 2" xfId="6" builtinId="17" customBuiltin="1"/>
    <cellStyle name="Titre 2 2" xfId="3470" xr:uid="{6C2F7174-332C-477D-80F4-2C0BDF374ACF}"/>
    <cellStyle name="Titre 2 2 2" xfId="3471" xr:uid="{D2F81F6C-8D70-4D90-B577-F8F3677D3F0F}"/>
    <cellStyle name="Titre 2 2 3" xfId="3472" xr:uid="{1A707DA9-F70A-44DF-8BC2-6D4CD8343718}"/>
    <cellStyle name="Titre 3" xfId="7" builtinId="18" customBuiltin="1"/>
    <cellStyle name="Titre 3 2" xfId="3473" xr:uid="{51693B4C-8DED-4888-8480-7B681265CD15}"/>
    <cellStyle name="Titre 3 2 2" xfId="3474" xr:uid="{8E24BDCF-71E1-4DB4-B4D5-03056291EA38}"/>
    <cellStyle name="Titre 3 2 3" xfId="3475" xr:uid="{FAFF9EF3-EFEC-44EC-A38B-61735B348D89}"/>
    <cellStyle name="Titre 4" xfId="8" builtinId="19" customBuiltin="1"/>
    <cellStyle name="Titre 4 2" xfId="3476" xr:uid="{E19FCB39-1735-4AD1-85AB-4A6509D22AFA}"/>
    <cellStyle name="Titre 4 2 2" xfId="3477" xr:uid="{DAEF1105-589E-434F-A425-B9E2E0598856}"/>
    <cellStyle name="Titre 4 2 3" xfId="3478" xr:uid="{7AAA444D-2DFF-4712-B795-57CB032418C1}"/>
    <cellStyle name="Titre1" xfId="3536" xr:uid="{F90D436B-6A83-400B-8706-D927A89A0463}"/>
    <cellStyle name="Título" xfId="3479" xr:uid="{0FFA01AD-5B69-42F4-85A1-A797D4ACC885}"/>
    <cellStyle name="Título 1" xfId="3480" xr:uid="{0F03F5DD-0617-48BE-AA8E-52229A0AF234}"/>
    <cellStyle name="Título 1 2" xfId="3481" xr:uid="{72C1FE0D-DB56-49D3-9FB1-A29E2917D713}"/>
    <cellStyle name="Título 1 3" xfId="3482" xr:uid="{BCE89F5C-2467-4E70-A094-D778E5706FB3}"/>
    <cellStyle name="Título 2" xfId="3483" xr:uid="{7653B23F-BD41-45F9-84E9-BDF9DC8C0984}"/>
    <cellStyle name="Título 2 2" xfId="3484" xr:uid="{63A35B4E-5B10-442B-A8C3-9C9C09E84487}"/>
    <cellStyle name="Título 2 3" xfId="3485" xr:uid="{06D40280-D481-4CFB-87EC-74731CD07B94}"/>
    <cellStyle name="Título 3" xfId="3486" xr:uid="{8632DC48-EA84-4A0A-83AC-FEF5FC0F15F3}"/>
    <cellStyle name="Título 3 2" xfId="3487" xr:uid="{88A44DDB-B36F-4D59-964C-06149FE3685C}"/>
    <cellStyle name="Título 3 3" xfId="3488" xr:uid="{5251E7D6-7158-402B-AB85-2E63C6FE556D}"/>
    <cellStyle name="Título 4" xfId="3489" xr:uid="{1C8C3C36-FE1F-4617-AC0A-9217BB46D395}"/>
    <cellStyle name="Título 5" xfId="3490" xr:uid="{004D506A-60F0-4DBC-BAFB-F553D86B1CE3}"/>
    <cellStyle name="Total" xfId="18" builtinId="25" customBuiltin="1"/>
    <cellStyle name="Total 1" xfId="3491" xr:uid="{24BE90A6-93A4-412B-AC14-B5B26DD5342C}"/>
    <cellStyle name="Total 1 2" xfId="3492" xr:uid="{D206EC6C-7DC6-4629-AEDA-ACB2D41F9573}"/>
    <cellStyle name="Total 1 3" xfId="3493" xr:uid="{DF677296-B819-4D44-B345-3CA02DBF4404}"/>
    <cellStyle name="Total 2" xfId="3494" xr:uid="{4ED2624A-4683-4D0D-91CA-C5C7EA0A9087}"/>
    <cellStyle name="Total 2 2" xfId="3495" xr:uid="{F948D3E8-F9F8-4052-A42D-7B096CC6C109}"/>
    <cellStyle name="Total 2 3" xfId="3496" xr:uid="{F14C41BB-49AD-4D81-B12D-0BCD019C6FDB}"/>
    <cellStyle name="Totale" xfId="3497" xr:uid="{391DC252-5282-40C3-9965-15288E81B177}"/>
    <cellStyle name="Totale 2" xfId="3498" xr:uid="{27CE39D0-F41C-4473-9761-84398379D56B}"/>
    <cellStyle name="Totale 3" xfId="3499" xr:uid="{DA906D97-B314-4ACA-B09A-E5BF77BDB883}"/>
    <cellStyle name="Valore non valido" xfId="3500" xr:uid="{8049F29D-66E7-42CF-8179-1211D7468A63}"/>
    <cellStyle name="Valore non valido 2" xfId="3501" xr:uid="{5CB62978-645C-4609-BF61-DFA6475A00E7}"/>
    <cellStyle name="Valore non valido 3" xfId="3502" xr:uid="{5CE756E7-EF4E-4914-ACD7-2B1816489857}"/>
    <cellStyle name="Valore valido" xfId="3503" xr:uid="{91AF163B-3062-460E-A183-70D6847BB2E4}"/>
    <cellStyle name="Valore valido 2" xfId="3504" xr:uid="{15721218-90AF-4D58-BEDE-29973BAD5A96}"/>
    <cellStyle name="Valore valido 3" xfId="3505" xr:uid="{ADDDCBAC-8023-40B9-87B1-4E023B525BE6}"/>
    <cellStyle name="Vérification" xfId="15" builtinId="23" customBuiltin="1"/>
    <cellStyle name="Vérification 2" xfId="3506" xr:uid="{C5AA45A1-A18E-40CB-90E8-53AE2F48A6EF}"/>
    <cellStyle name="Vérification 2 2" xfId="3507" xr:uid="{04ACDD2C-6863-42D0-A0B5-03A400753FB1}"/>
    <cellStyle name="Vérification 2 3" xfId="3508" xr:uid="{64A27861-32B7-4EE1-AA00-0833E90AB300}"/>
    <cellStyle name="Vérification de cellule" xfId="3509" xr:uid="{16C54467-05C2-4E6C-8A09-9C0A73181551}"/>
    <cellStyle name="Vérification de cellule 2" xfId="3510" xr:uid="{0F5F2E23-EB6E-47EE-A6F0-B62B867EFC9C}"/>
    <cellStyle name="Vérification de cellule 2 2" xfId="3511" xr:uid="{C8ABEBB6-3E72-4720-AA61-159A11B87F05}"/>
    <cellStyle name="Vérification de cellule 2 3" xfId="3512" xr:uid="{56627B48-253E-474A-8CA6-36BBAF9211B8}"/>
    <cellStyle name="Vérification de cellule 3" xfId="3513" xr:uid="{BA253986-3393-4A70-BF58-6D0580DB243B}"/>
    <cellStyle name="Vérification de cellule 4" xfId="3514" xr:uid="{565BF9AA-6A8E-4631-86CC-D1485AEAA843}"/>
    <cellStyle name="Virgule fixe" xfId="3515" xr:uid="{40654267-6421-4461-B104-8C57D49B09C4}"/>
    <cellStyle name="Virgule fixe 2" xfId="3516" xr:uid="{F723EAEC-D433-426F-A812-C447FA940C12}"/>
    <cellStyle name="Virgule fixe 2 2" xfId="3517" xr:uid="{7D4AA8CE-B213-475E-85D3-E8A657281D29}"/>
    <cellStyle name="Virgule fixe 2 3" xfId="3518" xr:uid="{15910D5B-3A55-406F-8425-601A4B8FEEBB}"/>
    <cellStyle name="Virgule fixe 3" xfId="3519" xr:uid="{2F05E85C-ED77-4825-B599-BFC3F66AA035}"/>
    <cellStyle name="Virgule fixe 4" xfId="3520" xr:uid="{912150BE-FF68-4B92-A816-97DD2442D125}"/>
    <cellStyle name="Währung [0]_VPVUL94-00 2ème version" xfId="3521" xr:uid="{F89CD7B0-D4DC-456D-9D9D-03E7A11AD0AE}"/>
    <cellStyle name="Währung_VPVUL94-00 2ème version" xfId="3522" xr:uid="{7D861C75-590C-4FC3-A52B-51E1E01934EA}"/>
    <cellStyle name="Warning Text" xfId="3523" xr:uid="{3496FF2A-84D5-43D8-A455-E1133F1ACB82}"/>
    <cellStyle name="Warning Text 2" xfId="3524" xr:uid="{FD8FD398-4A20-4559-B234-698685049F2C}"/>
    <cellStyle name="Warning Text 3" xfId="3525" xr:uid="{2BB52E2F-48AA-4F0A-B042-B4D014AA05D5}"/>
    <cellStyle name="Обычный_CRF2002 (1)" xfId="3526" xr:uid="{0B039C6A-3B73-4DEA-8CE1-EE266B192A4E}"/>
  </cellStyles>
  <dxfs count="0"/>
  <tableStyles count="1" defaultTableStyle="TableStyleMedium2" defaultPivotStyle="PivotStyleLight16">
    <tableStyle name="Invisible" pivot="0" table="0" count="0" xr9:uid="{1BDFFB28-3747-429F-BE92-BD7CB20116F9}"/>
  </tableStyles>
  <colors>
    <mruColors>
      <color rgb="FFFFD9D9"/>
      <color rgb="FFFFF2CC"/>
      <color rgb="FFE7CC07"/>
      <color rgb="FFEDF1F9"/>
      <color rgb="FFFF7575"/>
      <color rgb="FFFFABAB"/>
      <color rgb="FFF1F7ED"/>
      <color rgb="FFEAD6D6"/>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39461</xdr:colOff>
      <xdr:row>0</xdr:row>
      <xdr:rowOff>57150</xdr:rowOff>
    </xdr:from>
    <xdr:to>
      <xdr:col>1</xdr:col>
      <xdr:colOff>44845</xdr:colOff>
      <xdr:row>2</xdr:row>
      <xdr:rowOff>5907</xdr:rowOff>
    </xdr:to>
    <xdr:pic>
      <xdr:nvPicPr>
        <xdr:cNvPr id="4" name="Image 3">
          <a:extLst>
            <a:ext uri="{FF2B5EF4-FFF2-40B4-BE49-F238E27FC236}">
              <a16:creationId xmlns:a16="http://schemas.microsoft.com/office/drawing/2014/main" id="{2B01E374-2F0F-BE94-7BC1-C6066EB7D97B}"/>
            </a:ext>
          </a:extLst>
        </xdr:cNvPr>
        <xdr:cNvPicPr>
          <a:picLocks noChangeAspect="1"/>
        </xdr:cNvPicPr>
      </xdr:nvPicPr>
      <xdr:blipFill rotWithShape="1">
        <a:blip xmlns:r="http://schemas.openxmlformats.org/officeDocument/2006/relationships" r:embed="rId1"/>
        <a:srcRect l="1" r="-4303" b="9639"/>
        <a:stretch/>
      </xdr:blipFill>
      <xdr:spPr>
        <a:xfrm>
          <a:off x="39461" y="57150"/>
          <a:ext cx="395909"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57150</xdr:rowOff>
    </xdr:from>
    <xdr:to>
      <xdr:col>9</xdr:col>
      <xdr:colOff>122952</xdr:colOff>
      <xdr:row>49</xdr:row>
      <xdr:rowOff>37031</xdr:rowOff>
    </xdr:to>
    <xdr:pic>
      <xdr:nvPicPr>
        <xdr:cNvPr id="3" name="Image 2">
          <a:extLst>
            <a:ext uri="{FF2B5EF4-FFF2-40B4-BE49-F238E27FC236}">
              <a16:creationId xmlns:a16="http://schemas.microsoft.com/office/drawing/2014/main" id="{6C19B17B-7DB5-1861-D0FF-39091C4921D5}"/>
            </a:ext>
          </a:extLst>
        </xdr:cNvPr>
        <xdr:cNvPicPr>
          <a:picLocks noChangeAspect="1"/>
        </xdr:cNvPicPr>
      </xdr:nvPicPr>
      <xdr:blipFill>
        <a:blip xmlns:r="http://schemas.openxmlformats.org/officeDocument/2006/relationships" r:embed="rId1"/>
        <a:stretch>
          <a:fillRect/>
        </a:stretch>
      </xdr:blipFill>
      <xdr:spPr>
        <a:xfrm>
          <a:off x="0" y="866775"/>
          <a:ext cx="6980952" cy="8552381"/>
        </a:xfrm>
        <a:prstGeom prst="rect">
          <a:avLst/>
        </a:prstGeom>
      </xdr:spPr>
    </xdr:pic>
    <xdr:clientData/>
  </xdr:twoCellAnchor>
  <xdr:twoCellAnchor editAs="oneCell">
    <xdr:from>
      <xdr:col>0</xdr:col>
      <xdr:colOff>47625</xdr:colOff>
      <xdr:row>49</xdr:row>
      <xdr:rowOff>38100</xdr:rowOff>
    </xdr:from>
    <xdr:to>
      <xdr:col>9</xdr:col>
      <xdr:colOff>170577</xdr:colOff>
      <xdr:row>72</xdr:row>
      <xdr:rowOff>151838</xdr:rowOff>
    </xdr:to>
    <xdr:pic>
      <xdr:nvPicPr>
        <xdr:cNvPr id="4" name="Image 3">
          <a:extLst>
            <a:ext uri="{FF2B5EF4-FFF2-40B4-BE49-F238E27FC236}">
              <a16:creationId xmlns:a16="http://schemas.microsoft.com/office/drawing/2014/main" id="{A23FF3A5-5375-4E7D-4E31-6CB1EDE8B17C}"/>
            </a:ext>
          </a:extLst>
        </xdr:cNvPr>
        <xdr:cNvPicPr>
          <a:picLocks noChangeAspect="1"/>
        </xdr:cNvPicPr>
      </xdr:nvPicPr>
      <xdr:blipFill>
        <a:blip xmlns:r="http://schemas.openxmlformats.org/officeDocument/2006/relationships" r:embed="rId2"/>
        <a:stretch>
          <a:fillRect/>
        </a:stretch>
      </xdr:blipFill>
      <xdr:spPr>
        <a:xfrm>
          <a:off x="47625" y="9420225"/>
          <a:ext cx="6980952" cy="4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xdr:col>
      <xdr:colOff>1323547</xdr:colOff>
      <xdr:row>25</xdr:row>
      <xdr:rowOff>995</xdr:rowOff>
    </xdr:to>
    <xdr:pic>
      <xdr:nvPicPr>
        <xdr:cNvPr id="4" name="Image 3">
          <a:extLst>
            <a:ext uri="{FF2B5EF4-FFF2-40B4-BE49-F238E27FC236}">
              <a16:creationId xmlns:a16="http://schemas.microsoft.com/office/drawing/2014/main" id="{200B103A-7ACD-033C-B04A-064C6D9BBEB0}"/>
            </a:ext>
          </a:extLst>
        </xdr:cNvPr>
        <xdr:cNvPicPr>
          <a:picLocks noChangeAspect="1"/>
        </xdr:cNvPicPr>
      </xdr:nvPicPr>
      <xdr:blipFill>
        <a:blip xmlns:r="http://schemas.openxmlformats.org/officeDocument/2006/relationships" r:embed="rId1"/>
        <a:stretch>
          <a:fillRect/>
        </a:stretch>
      </xdr:blipFill>
      <xdr:spPr>
        <a:xfrm>
          <a:off x="0" y="2840789"/>
          <a:ext cx="2011854" cy="18350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170571</xdr:colOff>
      <xdr:row>50</xdr:row>
      <xdr:rowOff>103690</xdr:rowOff>
    </xdr:to>
    <xdr:pic>
      <xdr:nvPicPr>
        <xdr:cNvPr id="2" name="Image 1">
          <a:extLst>
            <a:ext uri="{FF2B5EF4-FFF2-40B4-BE49-F238E27FC236}">
              <a16:creationId xmlns:a16="http://schemas.microsoft.com/office/drawing/2014/main" id="{BAAC183F-BCDE-C903-B7F3-30458F8DBB3E}"/>
            </a:ext>
          </a:extLst>
        </xdr:cNvPr>
        <xdr:cNvPicPr>
          <a:picLocks noChangeAspect="1"/>
        </xdr:cNvPicPr>
      </xdr:nvPicPr>
      <xdr:blipFill>
        <a:blip xmlns:r="http://schemas.openxmlformats.org/officeDocument/2006/relationships" r:embed="rId1"/>
        <a:stretch>
          <a:fillRect/>
        </a:stretch>
      </xdr:blipFill>
      <xdr:spPr>
        <a:xfrm>
          <a:off x="0" y="1002196"/>
          <a:ext cx="7028571" cy="8676190"/>
        </a:xfrm>
        <a:prstGeom prst="rect">
          <a:avLst/>
        </a:prstGeom>
      </xdr:spPr>
    </xdr:pic>
    <xdr:clientData/>
  </xdr:twoCellAnchor>
  <xdr:twoCellAnchor editAs="oneCell">
    <xdr:from>
      <xdr:col>0</xdr:col>
      <xdr:colOff>24848</xdr:colOff>
      <xdr:row>50</xdr:row>
      <xdr:rowOff>110437</xdr:rowOff>
    </xdr:from>
    <xdr:to>
      <xdr:col>9</xdr:col>
      <xdr:colOff>140804</xdr:colOff>
      <xdr:row>57</xdr:row>
      <xdr:rowOff>78789</xdr:rowOff>
    </xdr:to>
    <xdr:pic>
      <xdr:nvPicPr>
        <xdr:cNvPr id="4" name="Image 3">
          <a:extLst>
            <a:ext uri="{FF2B5EF4-FFF2-40B4-BE49-F238E27FC236}">
              <a16:creationId xmlns:a16="http://schemas.microsoft.com/office/drawing/2014/main" id="{1CF25210-47E7-A226-6C9A-D8A74FB73012}"/>
            </a:ext>
          </a:extLst>
        </xdr:cNvPr>
        <xdr:cNvPicPr>
          <a:picLocks noChangeAspect="1"/>
        </xdr:cNvPicPr>
      </xdr:nvPicPr>
      <xdr:blipFill rotWithShape="1">
        <a:blip xmlns:r="http://schemas.openxmlformats.org/officeDocument/2006/relationships" r:embed="rId2"/>
        <a:srcRect l="707"/>
        <a:stretch>
          <a:fillRect/>
        </a:stretch>
      </xdr:blipFill>
      <xdr:spPr>
        <a:xfrm>
          <a:off x="24848" y="9276524"/>
          <a:ext cx="7321826" cy="1243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xdr:col>
      <xdr:colOff>1206072</xdr:colOff>
      <xdr:row>25</xdr:row>
      <xdr:rowOff>995</xdr:rowOff>
    </xdr:to>
    <xdr:pic>
      <xdr:nvPicPr>
        <xdr:cNvPr id="3" name="Image 2">
          <a:extLst>
            <a:ext uri="{FF2B5EF4-FFF2-40B4-BE49-F238E27FC236}">
              <a16:creationId xmlns:a16="http://schemas.microsoft.com/office/drawing/2014/main" id="{4A17F6F4-FF78-4471-A8A2-BB875FDA79BE}"/>
            </a:ext>
          </a:extLst>
        </xdr:cNvPr>
        <xdr:cNvPicPr>
          <a:picLocks noChangeAspect="1"/>
        </xdr:cNvPicPr>
      </xdr:nvPicPr>
      <xdr:blipFill>
        <a:blip xmlns:r="http://schemas.openxmlformats.org/officeDocument/2006/relationships" r:embed="rId1"/>
        <a:stretch>
          <a:fillRect/>
        </a:stretch>
      </xdr:blipFill>
      <xdr:spPr>
        <a:xfrm>
          <a:off x="0" y="2844800"/>
          <a:ext cx="2006172" cy="18424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xdr:col>
      <xdr:colOff>1209247</xdr:colOff>
      <xdr:row>25</xdr:row>
      <xdr:rowOff>995</xdr:rowOff>
    </xdr:to>
    <xdr:pic>
      <xdr:nvPicPr>
        <xdr:cNvPr id="2" name="Image 1">
          <a:extLst>
            <a:ext uri="{FF2B5EF4-FFF2-40B4-BE49-F238E27FC236}">
              <a16:creationId xmlns:a16="http://schemas.microsoft.com/office/drawing/2014/main" id="{AEA71B25-9137-4286-B471-BCE3E9099C5D}"/>
            </a:ext>
          </a:extLst>
        </xdr:cNvPr>
        <xdr:cNvPicPr>
          <a:picLocks noChangeAspect="1"/>
        </xdr:cNvPicPr>
      </xdr:nvPicPr>
      <xdr:blipFill>
        <a:blip xmlns:r="http://schemas.openxmlformats.org/officeDocument/2006/relationships" r:embed="rId1"/>
        <a:stretch>
          <a:fillRect/>
        </a:stretch>
      </xdr:blipFill>
      <xdr:spPr>
        <a:xfrm>
          <a:off x="0" y="2844800"/>
          <a:ext cx="2006172" cy="18424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xdr:col>
      <xdr:colOff>1209247</xdr:colOff>
      <xdr:row>25</xdr:row>
      <xdr:rowOff>995</xdr:rowOff>
    </xdr:to>
    <xdr:pic>
      <xdr:nvPicPr>
        <xdr:cNvPr id="2" name="Image 1">
          <a:extLst>
            <a:ext uri="{FF2B5EF4-FFF2-40B4-BE49-F238E27FC236}">
              <a16:creationId xmlns:a16="http://schemas.microsoft.com/office/drawing/2014/main" id="{99206AEB-C244-41BA-9E6D-51F22252BFF9}"/>
            </a:ext>
          </a:extLst>
        </xdr:cNvPr>
        <xdr:cNvPicPr>
          <a:picLocks noChangeAspect="1"/>
        </xdr:cNvPicPr>
      </xdr:nvPicPr>
      <xdr:blipFill>
        <a:blip xmlns:r="http://schemas.openxmlformats.org/officeDocument/2006/relationships" r:embed="rId1"/>
        <a:stretch>
          <a:fillRect/>
        </a:stretch>
      </xdr:blipFill>
      <xdr:spPr>
        <a:xfrm>
          <a:off x="0" y="2844800"/>
          <a:ext cx="2006172" cy="184249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4ce.org/publication/collectivites-methode-construire-plan-investissement-aligne-climat-cahier-attenuation/"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www.i4ce.org/publication/collectivites-methode-construire-plan-investissement-aligne-climat-cahier-attenuation/"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www.i4ce.org/publication/collectivites-methode-construire-plan-investissement-aligne-climat-cahier-attenuation/"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www.i4ce.org/publication/collectivites-methode-construire-plan-investissement-aligne-climat-cahier-attenuation/" TargetMode="Externa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www.velo-territoires.org/,%20s.&#160;d.,%20https:/www.velo-territoires.org/observatoires/enquete-politiques-modes-actifs/enquete2019" TargetMode="External"/><Relationship Id="rId7" Type="http://schemas.openxmlformats.org/officeDocument/2006/relationships/vmlDrawing" Target="../drawings/vmlDrawing8.vml"/><Relationship Id="rId2" Type="http://schemas.openxmlformats.org/officeDocument/2006/relationships/hyperlink" Target="https://librairie.ademe.fr/societe-et-politiques-publiques/332-impact-economique-et-potentiel-de-developpement-des-usages-du-velo-en-france-en-2020.html" TargetMode="External"/><Relationship Id="rId1" Type="http://schemas.openxmlformats.org/officeDocument/2006/relationships/hyperlink" Target="https://www.ecologie.gouv.fr/sites/default/files/documents/2020-03-25_MTES_SNBC2.pdf" TargetMode="External"/><Relationship Id="rId6" Type="http://schemas.openxmlformats.org/officeDocument/2006/relationships/printerSettings" Target="../printerSettings/printerSettings4.bin"/><Relationship Id="rId5" Type="http://schemas.openxmlformats.org/officeDocument/2006/relationships/hyperlink" Target="https://www.i4ce.org/publication/collectivites-methode-construire-plan-investissement-aligne-climat-cahier-attenuation/" TargetMode="External"/><Relationship Id="rId4" Type="http://schemas.openxmlformats.org/officeDocument/2006/relationships/hyperlink" Target="https://www.i4ce.org/publication/collectivites-investissements-ingenierie-neutralite-carbone-clima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fnccr.asso.fr/article/la-fnccr-plaide-pour-un-soutien-la-renovation-de-leclairage-public/" TargetMode="External"/><Relationship Id="rId7" Type="http://schemas.openxmlformats.org/officeDocument/2006/relationships/comments" Target="../comments9.xml"/><Relationship Id="rId2" Type="http://schemas.openxmlformats.org/officeDocument/2006/relationships/hyperlink" Target="https://www.igf.finances.gouv.fr/igf/accueil/nos-activites/rapports-de-missions/liste-de-tous-les-rapports-de-mi/linvestissement-des-collectivite.html" TargetMode="External"/><Relationship Id="rId1" Type="http://schemas.openxmlformats.org/officeDocument/2006/relationships/hyperlink" Target="https://www.fnccr.asso.fr/article/la-fnccr-plaide-pour-un-soutien-la-renovation-de-leclairage-public/" TargetMode="External"/><Relationship Id="rId6" Type="http://schemas.openxmlformats.org/officeDocument/2006/relationships/vmlDrawing" Target="../drawings/vmlDrawing9.vml"/><Relationship Id="rId5" Type="http://schemas.openxmlformats.org/officeDocument/2006/relationships/hyperlink" Target="https://www.i4ce.org/publication/collectivites-methode-construire-plan-investissement-aligne-climat-cahier-attenuation/" TargetMode="External"/><Relationship Id="rId4" Type="http://schemas.openxmlformats.org/officeDocument/2006/relationships/hyperlink" Target="https://www.i4ce.org/publication/collectivites-investissements-ingenierie-neutralite-carbone-climat/"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7" Type="http://schemas.openxmlformats.org/officeDocument/2006/relationships/comments" Target="../comments10.xml"/><Relationship Id="rId2" Type="http://schemas.openxmlformats.org/officeDocument/2006/relationships/hyperlink" Target="https://www.statistiques.developpement-durable.gouv.fr/le-parc-de-logements-par-classe-de-performance-energetique-au-1er-janvier-2024" TargetMode="External"/><Relationship Id="rId1" Type="http://schemas.openxmlformats.org/officeDocument/2006/relationships/hyperlink" Target="https://www.ecologie.gouv.fr/sites/default/files/documents/SGPE-La%20planification%20%C3%A9cologique%20dans%20les%20b%C3%A2timents.pdf" TargetMode="External"/><Relationship Id="rId6" Type="http://schemas.openxmlformats.org/officeDocument/2006/relationships/vmlDrawing" Target="../drawings/vmlDrawing10.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i4ce.org/publication/observatoire-conditions-acces-transition-ecologique-menages-edition-2025-climat/" TargetMode="External"/><Relationship Id="rId7" Type="http://schemas.openxmlformats.org/officeDocument/2006/relationships/comments" Target="../comments11.xml"/><Relationship Id="rId2" Type="http://schemas.openxmlformats.org/officeDocument/2006/relationships/hyperlink" Target="https://www.ecologie.gouv.fr/sites/default/files/documents/SGPE-La%20planification%20%C3%A9cologique%20dans%20les%20b%C3%A2timents.pdf" TargetMode="External"/><Relationship Id="rId1" Type="http://schemas.openxmlformats.org/officeDocument/2006/relationships/hyperlink" Target="https://www.ecologie.gouv.fr/sites/default/files/documents/SGPE-La%20planification%20%C3%A9cologique%20dans%20les%20b%C3%A2timents.pdf" TargetMode="External"/><Relationship Id="rId6" Type="http://schemas.openxmlformats.org/officeDocument/2006/relationships/vmlDrawing" Target="../drawings/vmlDrawing11.vml"/><Relationship Id="rId5" Type="http://schemas.openxmlformats.org/officeDocument/2006/relationships/drawing" Target="../drawings/drawing6.xml"/><Relationship Id="rId4" Type="http://schemas.openxmlformats.org/officeDocument/2006/relationships/hyperlink" Target="https://www.i4ce.org/publication/collectivites-methode-construire-plan-investissement-aligne-climat-cahier-attenuation/"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girpourlatransition.ademe.fr/particuliers/maison/chauffage/bons-gestes-chauffage-plus-economique" TargetMode="External"/><Relationship Id="rId1" Type="http://schemas.openxmlformats.org/officeDocument/2006/relationships/hyperlink" Target="https://www.i4ce.org/publication/collectivites-methode-construire-plan-investissement-aligne-climat-cahier-attenuation/"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2" Type="http://schemas.openxmlformats.org/officeDocument/2006/relationships/hyperlink" Target="https://www.ecologie.gouv.fr/sites/default/files/documents/2021%20-%20Guide%20sch%C3%A9ma%20directeur%20IRVE.pdf" TargetMode="External"/><Relationship Id="rId1" Type="http://schemas.openxmlformats.org/officeDocument/2006/relationships/hyperlink" Target="https://www.ecologie.gouv.fr/sites/default/files/documents/2021%20-%20Guide%20sch%C3%A9ma%20directeur%20IRVE.pdf"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hyperlink" Target="https://www.i4ce.org/publication/collectivites-methode-construire-plan-investissement-aligne-climat-guide-methodologique/" TargetMode="External"/><Relationship Id="rId1" Type="http://schemas.openxmlformats.org/officeDocument/2006/relationships/hyperlink" Target="https://www.banque-france.fr/fr/publications-et-statistiques/publications/projections-macroeconomiques-intermediaires-mars-2026"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2" Type="http://schemas.openxmlformats.org/officeDocument/2006/relationships/hyperlink" Target="https://www.i4ce.org/publication/observatoire-conditions-acces-transition-ecologique-menages-edition-2025-climat/" TargetMode="External"/><Relationship Id="rId1" Type="http://schemas.openxmlformats.org/officeDocument/2006/relationships/hyperlink" Target="https://www.i4ce.org/publication/observatoire-conditions-acces-transition-ecologique-menages-edition-2025-climat/"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2" Type="http://schemas.openxmlformats.org/officeDocument/2006/relationships/hyperlink" Target="https://concertation-strategie-energie-climat.gouv.fr/les-grands-enjeux-de-la-ppe-3" TargetMode="External"/><Relationship Id="rId1" Type="http://schemas.openxmlformats.org/officeDocument/2006/relationships/hyperlink" Target="https://concertation-strategie-energie-climat.gouv.fr/les-grands-enjeux-de-la-ppe-3"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2" Type="http://schemas.openxmlformats.org/officeDocument/2006/relationships/hyperlink" Target="https://www.statistiques.developpement-durable.gouv.fr/les-reseaux-de-chaleur-et-froid-en-2023" TargetMode="External"/><Relationship Id="rId1" Type="http://schemas.openxmlformats.org/officeDocument/2006/relationships/hyperlink" Target="https://concertation-strategie-energie-climat.gouv.fr/les-grands-enjeux-de-la-ppe-3"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s://www.i4ce.org/publication/collectivites-methode-construire-plan-investissement-aligne-climat-cahier-attenu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randlyon.com/actualite/benne-ordures-electriqu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i4ce.org/publication/collectivites-methode-construire-plan-investissement-aligne-climat-cahier-attenuation/" TargetMode="External"/><Relationship Id="rId7" Type="http://schemas.openxmlformats.org/officeDocument/2006/relationships/comments" Target="../comments1.xml"/><Relationship Id="rId2" Type="http://schemas.openxmlformats.org/officeDocument/2006/relationships/hyperlink" Target="https://agirpourlatransition.ademe.fr/particuliers/maison/chauffage/bons-gestes-chauffage-plus-economique" TargetMode="External"/><Relationship Id="rId1" Type="http://schemas.openxmlformats.org/officeDocument/2006/relationships/hyperlink" Target="https://www.i4ce.org/publication/collectivites-investissements-ingenierie-neutralite-carbone-climat/"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www.i4ce.org/publication/collectivites-methode-construire-plan-investissement-aligne-climat-cahier-attenuation/" TargetMode="External"/><Relationship Id="rId1" Type="http://schemas.openxmlformats.org/officeDocument/2006/relationships/hyperlink" Target="https://www.i4ce.org/publication/collectivites-investissements-ingenierie-neutralite-carbone-climat/"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www.i4ce.org/publication/collectivites-methode-construire-plan-investissement-aligne-climat-cahier-attenuation/" TargetMode="External"/><Relationship Id="rId1" Type="http://schemas.openxmlformats.org/officeDocument/2006/relationships/hyperlink" Target="https://www.i4ce.org/publication/collectivites-investissements-ingenierie-neutralite-carbone-climat/" TargetMode="Externa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www.i4ce.org/publication/collectivites-methode-construire-plan-investissement-aligne-climat-cahier-attenu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4"/>
  <sheetViews>
    <sheetView showGridLines="0" tabSelected="1" zoomScale="115" zoomScaleNormal="115" workbookViewId="0">
      <selection activeCell="N24" sqref="N24"/>
    </sheetView>
  </sheetViews>
  <sheetFormatPr defaultColWidth="11.42578125" defaultRowHeight="15"/>
  <cols>
    <col min="1" max="1" width="5.85546875" customWidth="1"/>
    <col min="2" max="11" width="16.7109375" customWidth="1"/>
  </cols>
  <sheetData>
    <row r="1" spans="1:11" ht="23.25">
      <c r="A1" s="9"/>
      <c r="B1" s="1103" t="s">
        <v>0</v>
      </c>
      <c r="C1" s="1104"/>
      <c r="D1" s="1104"/>
      <c r="E1" s="1104"/>
      <c r="F1" s="1104"/>
      <c r="G1" s="1104"/>
      <c r="H1" s="1104"/>
      <c r="I1" s="1104"/>
      <c r="J1" s="1104"/>
      <c r="K1" s="1104"/>
    </row>
    <row r="2" spans="1:11" ht="14.25" customHeight="1">
      <c r="A2" s="9"/>
      <c r="B2" s="460"/>
      <c r="C2" s="440"/>
      <c r="D2" s="440"/>
      <c r="E2" s="440"/>
      <c r="F2" s="440"/>
      <c r="G2" s="440"/>
      <c r="H2" s="440"/>
      <c r="I2" s="440"/>
      <c r="J2" s="440"/>
      <c r="K2" s="440"/>
    </row>
    <row r="3" spans="1:11" ht="14.25" customHeight="1">
      <c r="A3" s="9"/>
      <c r="B3" s="532" t="s">
        <v>1</v>
      </c>
      <c r="C3" s="440"/>
      <c r="D3" s="440"/>
      <c r="E3" s="440"/>
      <c r="F3" s="440"/>
      <c r="G3" s="440"/>
      <c r="H3" s="440"/>
      <c r="I3" s="440"/>
      <c r="J3" s="440"/>
      <c r="K3" s="440"/>
    </row>
    <row r="4" spans="1:11" ht="14.25" customHeight="1">
      <c r="A4" s="9"/>
      <c r="B4" s="460"/>
      <c r="C4" s="440"/>
      <c r="D4" s="440"/>
      <c r="E4" s="440"/>
      <c r="F4" s="440"/>
      <c r="G4" s="440"/>
      <c r="H4" s="440"/>
      <c r="I4" s="440"/>
      <c r="J4" s="440"/>
      <c r="K4" s="440"/>
    </row>
    <row r="5" spans="1:11" ht="14.25" customHeight="1">
      <c r="B5" t="s">
        <v>2</v>
      </c>
    </row>
    <row r="6" spans="1:11">
      <c r="A6" s="446" t="s">
        <v>3</v>
      </c>
      <c r="B6" s="445" t="s">
        <v>4</v>
      </c>
    </row>
    <row r="7" spans="1:11">
      <c r="A7" s="446"/>
      <c r="B7" s="894"/>
    </row>
    <row r="8" spans="1:11" ht="15.75" customHeight="1">
      <c r="B8" s="735" t="s">
        <v>5</v>
      </c>
      <c r="C8" s="75"/>
      <c r="D8" s="75"/>
      <c r="E8" s="75"/>
      <c r="F8" s="75"/>
      <c r="G8" s="75"/>
      <c r="H8" s="75"/>
      <c r="I8" s="75"/>
      <c r="J8" s="75"/>
      <c r="K8" s="58"/>
    </row>
    <row r="9" spans="1:11" ht="15.75" customHeight="1">
      <c r="B9" s="736" t="s">
        <v>6</v>
      </c>
      <c r="C9" s="737"/>
      <c r="D9" s="737"/>
      <c r="E9" s="51"/>
      <c r="F9" s="51"/>
      <c r="G9" s="51"/>
      <c r="H9" s="51"/>
      <c r="I9" s="51"/>
      <c r="J9" s="51"/>
      <c r="K9" s="52"/>
    </row>
    <row r="10" spans="1:11" ht="15.75" customHeight="1">
      <c r="B10" s="730" t="s">
        <v>7</v>
      </c>
      <c r="C10" s="728"/>
      <c r="D10" s="728"/>
      <c r="E10" s="185"/>
      <c r="F10" s="185"/>
      <c r="G10" s="185"/>
      <c r="H10" s="185"/>
      <c r="I10" s="185"/>
      <c r="J10" s="185"/>
      <c r="K10" s="729"/>
    </row>
    <row r="11" spans="1:11" ht="15.75">
      <c r="B11" s="730" t="s">
        <v>8</v>
      </c>
      <c r="C11" s="731"/>
      <c r="D11" s="731"/>
      <c r="E11" s="185"/>
      <c r="F11" s="185"/>
      <c r="G11" s="185"/>
      <c r="H11" s="185"/>
      <c r="I11" s="185"/>
      <c r="J11" s="185"/>
      <c r="K11" s="729"/>
    </row>
    <row r="12" spans="1:11">
      <c r="A12" s="55" t="s">
        <v>9</v>
      </c>
      <c r="B12" s="730" t="s">
        <v>10</v>
      </c>
      <c r="C12" s="185"/>
      <c r="D12" s="185"/>
      <c r="E12" s="185"/>
      <c r="F12" s="185"/>
      <c r="G12" s="185"/>
      <c r="H12" s="185"/>
      <c r="I12" s="185"/>
      <c r="J12" s="185"/>
      <c r="K12" s="729"/>
    </row>
    <row r="13" spans="1:11">
      <c r="A13" s="56" t="s">
        <v>11</v>
      </c>
      <c r="B13" s="730" t="s">
        <v>12</v>
      </c>
      <c r="C13" s="185"/>
      <c r="D13" s="185"/>
      <c r="E13" s="185"/>
      <c r="F13" s="185"/>
      <c r="G13" s="185"/>
      <c r="H13" s="185"/>
      <c r="I13" s="185"/>
      <c r="J13" s="185"/>
      <c r="K13" s="729"/>
    </row>
    <row r="14" spans="1:11">
      <c r="A14" s="57" t="s">
        <v>13</v>
      </c>
      <c r="B14" s="730" t="s">
        <v>14</v>
      </c>
      <c r="C14" s="185"/>
      <c r="D14" s="185"/>
      <c r="E14" s="185"/>
      <c r="F14" s="185"/>
      <c r="G14" s="185"/>
      <c r="H14" s="185"/>
      <c r="I14" s="185"/>
      <c r="J14" s="185"/>
      <c r="K14" s="729"/>
    </row>
    <row r="15" spans="1:11">
      <c r="A15" s="1016" t="s">
        <v>15</v>
      </c>
      <c r="B15" s="730" t="s">
        <v>16</v>
      </c>
      <c r="C15" s="185"/>
      <c r="D15" s="185"/>
      <c r="E15" s="185"/>
      <c r="F15" s="185"/>
      <c r="G15" s="185"/>
      <c r="H15" s="185"/>
      <c r="I15" s="185"/>
      <c r="J15" s="185"/>
      <c r="K15" s="729"/>
    </row>
    <row r="16" spans="1:11">
      <c r="B16" s="730" t="s">
        <v>17</v>
      </c>
      <c r="C16" s="185"/>
      <c r="D16" s="185"/>
      <c r="E16" s="185"/>
      <c r="F16" s="185"/>
      <c r="G16" s="185"/>
      <c r="H16" s="185"/>
      <c r="I16" s="185"/>
      <c r="J16" s="185"/>
      <c r="K16" s="729"/>
    </row>
    <row r="17" spans="1:11">
      <c r="B17" s="730"/>
      <c r="C17" s="185"/>
      <c r="D17" s="185"/>
      <c r="E17" s="185"/>
      <c r="F17" s="185"/>
      <c r="G17" s="185"/>
      <c r="H17" s="185"/>
      <c r="I17" s="185"/>
      <c r="J17" s="185"/>
      <c r="K17" s="729"/>
    </row>
    <row r="18" spans="1:11">
      <c r="B18" s="727" t="s">
        <v>18</v>
      </c>
      <c r="C18" s="185"/>
      <c r="D18" s="185"/>
      <c r="E18" s="185"/>
      <c r="F18" s="185"/>
      <c r="G18" s="185"/>
      <c r="H18" s="185"/>
      <c r="I18" s="185"/>
      <c r="J18" s="185"/>
      <c r="K18" s="729"/>
    </row>
    <row r="19" spans="1:11">
      <c r="B19" s="730" t="s">
        <v>19</v>
      </c>
      <c r="C19" s="185"/>
      <c r="D19" s="185"/>
      <c r="E19" s="185"/>
      <c r="F19" s="185"/>
      <c r="G19" s="185"/>
      <c r="H19" s="474" t="s">
        <v>20</v>
      </c>
      <c r="I19" s="185"/>
      <c r="J19" s="185"/>
      <c r="K19" s="729"/>
    </row>
    <row r="20" spans="1:11">
      <c r="B20" s="732"/>
      <c r="C20" s="733"/>
      <c r="D20" s="733"/>
      <c r="E20" s="733"/>
      <c r="F20" s="733"/>
      <c r="G20" s="733"/>
      <c r="H20" s="733"/>
      <c r="I20" s="733"/>
      <c r="J20" s="733"/>
      <c r="K20" s="734"/>
    </row>
    <row r="21" spans="1:11">
      <c r="B21" s="10"/>
    </row>
    <row r="22" spans="1:11">
      <c r="A22" s="447"/>
      <c r="B22" s="126" t="s">
        <v>21</v>
      </c>
      <c r="C22" s="100"/>
      <c r="D22" s="100"/>
      <c r="E22" s="100"/>
      <c r="F22" s="100"/>
      <c r="G22" s="100"/>
      <c r="H22" s="100"/>
      <c r="I22" s="100"/>
      <c r="J22" s="100"/>
      <c r="K22" s="127"/>
    </row>
    <row r="23" spans="1:11">
      <c r="A23" s="448"/>
      <c r="B23" s="49" t="s">
        <v>22</v>
      </c>
      <c r="C23" s="50"/>
      <c r="D23" s="50"/>
      <c r="E23" s="51"/>
      <c r="F23" s="51"/>
      <c r="G23" s="51"/>
      <c r="H23" s="51"/>
      <c r="I23" s="51"/>
      <c r="J23" s="51"/>
      <c r="K23" s="52"/>
    </row>
    <row r="24" spans="1:11">
      <c r="A24" s="448"/>
      <c r="B24" s="6" t="s">
        <v>23</v>
      </c>
      <c r="K24" s="47"/>
    </row>
    <row r="25" spans="1:11">
      <c r="A25" s="448"/>
      <c r="B25" s="49" t="s">
        <v>24</v>
      </c>
      <c r="C25" s="50"/>
      <c r="D25" s="50"/>
      <c r="E25" s="51"/>
      <c r="F25" s="51"/>
      <c r="G25" s="51"/>
      <c r="H25" s="51"/>
      <c r="I25" s="51"/>
      <c r="J25" s="51"/>
      <c r="K25" s="52"/>
    </row>
    <row r="26" spans="1:11">
      <c r="A26" s="448"/>
      <c r="B26" s="6" t="s">
        <v>25</v>
      </c>
      <c r="K26" s="47"/>
    </row>
    <row r="27" spans="1:11">
      <c r="A27" s="448"/>
      <c r="B27" s="233" t="s">
        <v>26</v>
      </c>
      <c r="K27" s="47"/>
    </row>
    <row r="28" spans="1:11">
      <c r="A28" s="448"/>
      <c r="B28" s="895" t="s">
        <v>27</v>
      </c>
      <c r="C28" s="8"/>
      <c r="D28" s="8"/>
      <c r="E28" s="8"/>
      <c r="F28" s="8"/>
      <c r="G28" s="8"/>
      <c r="H28" s="8"/>
      <c r="I28" s="8"/>
      <c r="J28" s="8"/>
      <c r="K28" s="48"/>
    </row>
    <row r="29" spans="1:11">
      <c r="A29" s="448"/>
      <c r="B29" s="49" t="s">
        <v>28</v>
      </c>
      <c r="C29" s="50"/>
      <c r="D29" s="50"/>
      <c r="E29" s="51"/>
      <c r="F29" s="51"/>
      <c r="G29" s="51"/>
      <c r="H29" s="51"/>
      <c r="I29" s="51"/>
      <c r="J29" s="51"/>
      <c r="K29" s="52"/>
    </row>
    <row r="30" spans="1:11">
      <c r="A30" s="448"/>
      <c r="B30" s="6" t="s">
        <v>29</v>
      </c>
      <c r="K30" s="47"/>
    </row>
    <row r="31" spans="1:11">
      <c r="A31" s="448"/>
      <c r="B31" s="233" t="s">
        <v>30</v>
      </c>
      <c r="K31" s="47"/>
    </row>
    <row r="32" spans="1:11">
      <c r="A32" s="448"/>
      <c r="B32" s="895" t="s">
        <v>27</v>
      </c>
      <c r="K32" s="47"/>
    </row>
    <row r="33" spans="1:11">
      <c r="A33" s="448"/>
      <c r="B33" s="49" t="s">
        <v>31</v>
      </c>
      <c r="C33" s="50"/>
      <c r="D33" s="50"/>
      <c r="E33" s="51"/>
      <c r="F33" s="51"/>
      <c r="G33" s="51"/>
      <c r="H33" s="51"/>
      <c r="I33" s="51"/>
      <c r="J33" s="51"/>
      <c r="K33" s="52"/>
    </row>
    <row r="34" spans="1:11">
      <c r="A34" s="448"/>
      <c r="B34" s="6" t="s">
        <v>32</v>
      </c>
      <c r="K34" s="47"/>
    </row>
    <row r="35" spans="1:11">
      <c r="A35" s="448"/>
      <c r="B35" s="6" t="s">
        <v>33</v>
      </c>
      <c r="K35" s="47"/>
    </row>
    <row r="36" spans="1:11">
      <c r="A36" s="448"/>
      <c r="B36" s="6" t="s">
        <v>34</v>
      </c>
      <c r="K36" s="47"/>
    </row>
    <row r="37" spans="1:11">
      <c r="A37" s="448"/>
      <c r="B37" s="6" t="s">
        <v>35</v>
      </c>
      <c r="K37" s="47"/>
    </row>
    <row r="38" spans="1:11">
      <c r="A38" s="448"/>
      <c r="B38" s="6" t="s">
        <v>36</v>
      </c>
      <c r="K38" s="47"/>
    </row>
    <row r="39" spans="1:11">
      <c r="A39" s="446" t="s">
        <v>3</v>
      </c>
      <c r="B39" s="233" t="s">
        <v>37</v>
      </c>
      <c r="K39" s="47"/>
    </row>
    <row r="40" spans="1:11">
      <c r="A40" s="446" t="s">
        <v>3</v>
      </c>
      <c r="B40" s="1021" t="s">
        <v>38</v>
      </c>
      <c r="K40" s="47"/>
    </row>
    <row r="41" spans="1:11">
      <c r="A41" s="448"/>
      <c r="B41" s="49" t="s">
        <v>39</v>
      </c>
      <c r="C41" s="50"/>
      <c r="D41" s="50"/>
      <c r="E41" s="51"/>
      <c r="F41" s="51"/>
      <c r="G41" s="51"/>
      <c r="H41" s="51"/>
      <c r="I41" s="51"/>
      <c r="J41" s="51"/>
      <c r="K41" s="52"/>
    </row>
    <row r="42" spans="1:11">
      <c r="A42" s="448"/>
      <c r="B42" s="6" t="s">
        <v>40</v>
      </c>
      <c r="C42" s="5"/>
      <c r="D42" s="5"/>
      <c r="K42" s="47"/>
    </row>
    <row r="43" spans="1:11">
      <c r="A43" s="446" t="s">
        <v>3</v>
      </c>
      <c r="B43" s="7" t="s">
        <v>41</v>
      </c>
      <c r="C43" s="8"/>
      <c r="D43" s="8"/>
      <c r="E43" s="8"/>
      <c r="F43" s="8"/>
      <c r="G43" s="8"/>
      <c r="H43" s="8"/>
      <c r="I43" s="8"/>
      <c r="J43" s="8"/>
      <c r="K43" s="48"/>
    </row>
    <row r="46" spans="1:11">
      <c r="B46" s="126" t="s">
        <v>42</v>
      </c>
      <c r="C46" s="100"/>
      <c r="D46" s="100"/>
      <c r="E46" s="100"/>
      <c r="F46" s="100"/>
      <c r="G46" s="100"/>
      <c r="H46" s="100"/>
      <c r="I46" s="100"/>
      <c r="J46" s="100"/>
      <c r="K46" s="127"/>
    </row>
    <row r="47" spans="1:11">
      <c r="B47" s="22" t="s">
        <v>43</v>
      </c>
      <c r="K47" s="47"/>
    </row>
    <row r="48" spans="1:11">
      <c r="B48" s="101" t="s">
        <v>44</v>
      </c>
      <c r="K48" s="47"/>
    </row>
    <row r="49" spans="1:11">
      <c r="B49" s="101" t="s">
        <v>45</v>
      </c>
      <c r="K49" s="47"/>
    </row>
    <row r="50" spans="1:11">
      <c r="B50" s="22" t="s">
        <v>46</v>
      </c>
      <c r="K50" s="47"/>
    </row>
    <row r="51" spans="1:11">
      <c r="B51" s="895" t="s">
        <v>47</v>
      </c>
      <c r="C51" s="8"/>
      <c r="D51" s="8"/>
      <c r="E51" s="8"/>
      <c r="F51" s="8"/>
      <c r="G51" s="8"/>
      <c r="H51" s="8"/>
      <c r="I51" s="8"/>
      <c r="J51" s="8"/>
      <c r="K51" s="48"/>
    </row>
    <row r="53" spans="1:11">
      <c r="B53" s="4" t="s">
        <v>48</v>
      </c>
    </row>
    <row r="54" spans="1:11">
      <c r="A54" s="269"/>
      <c r="B54" s="444" t="s">
        <v>49</v>
      </c>
    </row>
    <row r="55" spans="1:11">
      <c r="A55" s="449"/>
      <c r="B55" s="269" t="s">
        <v>50</v>
      </c>
    </row>
    <row r="56" spans="1:11">
      <c r="A56" s="10"/>
      <c r="B56" s="444" t="s">
        <v>51</v>
      </c>
    </row>
    <row r="57" spans="1:11">
      <c r="A57" s="55" t="s">
        <v>9</v>
      </c>
      <c r="B57" s="450" t="s">
        <v>52</v>
      </c>
    </row>
    <row r="58" spans="1:11">
      <c r="A58" s="56" t="s">
        <v>11</v>
      </c>
      <c r="B58" s="450" t="s">
        <v>53</v>
      </c>
    </row>
    <row r="59" spans="1:11">
      <c r="A59" s="56" t="s">
        <v>11</v>
      </c>
      <c r="B59" s="450" t="s">
        <v>54</v>
      </c>
    </row>
    <row r="60" spans="1:11">
      <c r="A60" s="56" t="s">
        <v>11</v>
      </c>
      <c r="B60" s="450" t="s">
        <v>55</v>
      </c>
    </row>
    <row r="61" spans="1:11">
      <c r="A61" s="56" t="s">
        <v>11</v>
      </c>
      <c r="B61" s="450" t="s">
        <v>56</v>
      </c>
    </row>
    <row r="62" spans="1:11">
      <c r="A62" s="56" t="s">
        <v>11</v>
      </c>
      <c r="B62" s="450" t="s">
        <v>57</v>
      </c>
    </row>
    <row r="63" spans="1:11">
      <c r="A63" s="56" t="s">
        <v>11</v>
      </c>
      <c r="B63" s="450" t="s">
        <v>58</v>
      </c>
    </row>
    <row r="64" spans="1:11">
      <c r="A64" s="56" t="s">
        <v>11</v>
      </c>
      <c r="B64" s="450" t="s">
        <v>59</v>
      </c>
    </row>
    <row r="65" spans="1:2">
      <c r="A65" s="57" t="s">
        <v>13</v>
      </c>
      <c r="B65" s="450" t="s">
        <v>60</v>
      </c>
    </row>
    <row r="66" spans="1:2">
      <c r="A66" s="61"/>
      <c r="B66" s="444" t="s">
        <v>61</v>
      </c>
    </row>
    <row r="67" spans="1:2">
      <c r="A67" s="55" t="s">
        <v>9</v>
      </c>
      <c r="B67" s="450" t="s">
        <v>62</v>
      </c>
    </row>
    <row r="68" spans="1:2">
      <c r="A68" s="55" t="s">
        <v>9</v>
      </c>
      <c r="B68" s="450" t="s">
        <v>63</v>
      </c>
    </row>
    <row r="69" spans="1:2">
      <c r="A69" s="55" t="s">
        <v>9</v>
      </c>
      <c r="B69" s="450" t="s">
        <v>64</v>
      </c>
    </row>
    <row r="70" spans="1:2">
      <c r="A70" s="56" t="s">
        <v>11</v>
      </c>
      <c r="B70" s="450" t="s">
        <v>65</v>
      </c>
    </row>
    <row r="71" spans="1:2">
      <c r="A71" s="56" t="s">
        <v>11</v>
      </c>
      <c r="B71" s="450" t="s">
        <v>66</v>
      </c>
    </row>
    <row r="72" spans="1:2">
      <c r="A72" s="57" t="s">
        <v>13</v>
      </c>
      <c r="B72" s="450" t="s">
        <v>67</v>
      </c>
    </row>
    <row r="73" spans="1:2">
      <c r="A73" s="57" t="s">
        <v>13</v>
      </c>
      <c r="B73" s="450" t="s">
        <v>68</v>
      </c>
    </row>
    <row r="74" spans="1:2">
      <c r="A74" s="1016" t="s">
        <v>15</v>
      </c>
      <c r="B74" s="450" t="s">
        <v>69</v>
      </c>
    </row>
  </sheetData>
  <mergeCells count="1">
    <mergeCell ref="B1:K1"/>
  </mergeCells>
  <hyperlinks>
    <hyperlink ref="A6" r:id="rId1" xr:uid="{4CDC070F-1731-43C1-A18D-9A389A148774}"/>
    <hyperlink ref="A39" location="'BDD Coûts unitaires repères'!A1" display="[LIEN]" xr:uid="{0A18EE96-895E-42F3-87D5-4BC5F8AC8B0C}"/>
    <hyperlink ref="B57" location="'BAT_RENO PATRIMOINE'!A1" display="RENOVATION ENERGETIQUE DES BATIMENTS PUBLICS DE LA COLLECTIVITÉ" xr:uid="{29240911-017F-41E9-BBDB-9448145648FB}"/>
    <hyperlink ref="B58" location="'TRA_VEH SERVICE'!A1" display="VERDISSEMENT DES FLOTTES DE VEHICULES DE SERVICE LA COLLECTIVITÉ" xr:uid="{82CF0337-900F-41E3-A71D-14E7238034C1}"/>
    <hyperlink ref="B59" location="'TRA_TRA COMMUN'!A1" display="DEVELOPPEMENT ET MODERNISATION DES TRANSPORTS EN COMMUN" xr:uid="{EDFEB3EB-6FAF-400D-A6D3-C058AB480D1D}"/>
    <hyperlink ref="B60" location="'TRA_BUS-CARS'!A1" display="VERDISSEMENT DES FLOTTES DE BUS ET DE CARS" xr:uid="{D8E3FBD7-2E2C-4ADA-AAF7-929265791B33}"/>
    <hyperlink ref="B61" location="TRA_SERM!A1" display="DEVELOPPEMENT DES SERVICES EXPRESS METROPOLITAIN (SERM) " xr:uid="{8CB0D388-206E-413A-8A22-9DA4AF01A7A7}"/>
    <hyperlink ref="B64" location="TRA_CYCLABLE!A1" display="DÉVELOPPEMENT DES AMÉNAGEMENTS CYCLABLES" xr:uid="{48C9C084-60A0-4A8E-9399-776CDAE8ACBF}"/>
    <hyperlink ref="B65" location="'ENE_ECLA PUBLIC'!A1" display="MODERNISATION DE L'ECLAIRAGE PUBLIC" xr:uid="{F3AA4026-AECE-4C07-91AF-7ECD562FE2DC}"/>
    <hyperlink ref="B67" location="BAT_RENO_LOGSOC!A1" display="AIDES A LA RENOVATION ENERGETIQUE DES LOGEMENTS SOCIAUX" xr:uid="{A62D2C27-475D-48C1-A2A7-423C04F797A3}"/>
    <hyperlink ref="B68" location="'BAT_RENO_LOG PRIVES'!A1" display="AIDES A LA RENOVATION ENERGETIQUE DES LOGEMENTS PRIVES" xr:uid="{0CD7488F-DF28-4653-92D9-20B05B4A9E57}"/>
    <hyperlink ref="B70" location="TRA_IRV!A1" display="INSTALLATION DES BORNES DE RECHARGE SUR VOIRIE PUBLIQUE" xr:uid="{81AFAD7B-BF53-435D-9786-1C944C0EC8C0}"/>
    <hyperlink ref="B71" location="'TRA_VEH PRIVES'!A1" display="AIDES A LA MOBILITE DECARBONEE POUR LES MENAGES " xr:uid="{61852B3B-BB9A-4853-9676-96271DFE2418}"/>
    <hyperlink ref="B72" location="ENE_PRODELEC_ENR!A1" display="PRODUCTION D'ELECTRICITE RENOUVELABLE" xr:uid="{A6CC4E91-5C3B-4012-9C5F-D2FF5EF73D6C}"/>
    <hyperlink ref="B73" location="'ENE_RCU &amp; PROD CHALEUR'!A1" display="DEPLOIEMENT DES RESEAUX DE DISTRIBUTION DE CHALEUR ET PRODUCTION DE CHALEUR RENOUVELABLE" xr:uid="{0C5F4D88-6840-47AD-929D-F4772F0576ED}"/>
    <hyperlink ref="B54" location="Synthèse!A1" display="SYNTHESE DES BESOINS D'INVESTISSEMENT CLIMAT TOTAUX " xr:uid="{ACAF19E7-DD24-460A-8E95-3FE64B7B8502}"/>
    <hyperlink ref="B55" location="'BDD Coûts unitaires repères'!A1" display="BASE DE DONNEES DES COÛTS UNITAIRES DE REFERENCE" xr:uid="{33DA9B84-6E7A-438F-BBAE-206257572F7D}"/>
    <hyperlink ref="B56" location="'Actions climat socle &gt;&gt;&gt;'!A1" display="ACTIONS CLIMAT SOCLE  " xr:uid="{996B6FFB-7BC7-49A6-A78B-159D50E9BF1C}"/>
    <hyperlink ref="B66" location="'Actions climat volontaires &gt;&gt;&gt;'!A1" display="ACTIONS CLIMAT VOLONTAIRES   " xr:uid="{49B96375-3A77-45F4-B64C-63C12AA301B4}"/>
    <hyperlink ref="A43" location="Synthèse!A1" display="[LIEN]" xr:uid="{013D0AC5-53E3-4390-93ED-1F79AB86BDC5}"/>
    <hyperlink ref="B62" location="TRA_FERROVIAIRE!A1" display="DEVELOPPEMENT DU TRANSPORT FERROVIAIRE" xr:uid="{69FB2E7F-AE63-4FA0-BF15-B7C0A72B9D9E}"/>
    <hyperlink ref="B63" location="TRA_FLUVIAL!A1" display="DEVELOPPEMENT DU TRANSPORT FLUVIAL" xr:uid="{737E6018-F04F-40EA-B2D3-0F3F4A462351}"/>
    <hyperlink ref="B69" location="BAT_RENO_ESMS!A1" display="AIDES A LA RENOVATION ENERGETIQUE DES ETABLISSEMENTS SOCIAUX ET MEDICO-SOCIAUX (ESMS)" xr:uid="{9FDBDD48-61D4-4B80-A57D-CB17FBFE1464}"/>
    <hyperlink ref="B74" location="'TOUS_AIDES AUX COLLECTIVITES'!A1" display="AIDES AUX INVESTISSEMENTS CLIMAT DES AUTRES COLLECTIVITÉS" xr:uid="{D7FB04CB-B8DA-4B01-9929-BF8D9F7B50A2}"/>
    <hyperlink ref="A40" location="'BDD Coûts unitaires retenus'!A1" display="[LIEN]" xr:uid="{172279B1-2F89-409A-B27F-C33C6F5C9206}"/>
  </hyperlinks>
  <pageMargins left="0" right="0" top="0" bottom="0" header="0" footer="0"/>
  <pageSetup paperSize="8" scale="83" fitToHeight="5"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C3C0F-D55A-43B7-BCDF-387E9E5080E0}">
  <sheetPr>
    <tabColor rgb="FFC00000"/>
  </sheetPr>
  <dimension ref="A1:R153"/>
  <sheetViews>
    <sheetView showGridLines="0" zoomScale="67" zoomScaleNormal="70" workbookViewId="0">
      <selection activeCell="T16" sqref="T16"/>
    </sheetView>
  </sheetViews>
  <sheetFormatPr defaultColWidth="11.42578125" defaultRowHeight="15"/>
  <cols>
    <col min="2" max="2" width="42.140625" customWidth="1"/>
    <col min="5" max="5" width="14.85546875" customWidth="1"/>
    <col min="7" max="16" width="13.7109375" customWidth="1"/>
  </cols>
  <sheetData>
    <row r="1" spans="1:18" ht="18.75" customHeight="1">
      <c r="A1" s="14" t="s">
        <v>56</v>
      </c>
      <c r="B1" s="15"/>
      <c r="C1" s="15"/>
      <c r="D1" s="15"/>
      <c r="E1" s="15"/>
      <c r="F1" s="15"/>
      <c r="G1" s="15"/>
      <c r="H1" s="16"/>
      <c r="I1" s="16"/>
      <c r="J1" s="16"/>
      <c r="K1" s="16"/>
      <c r="L1" s="16"/>
      <c r="M1" s="16"/>
      <c r="N1" s="16"/>
      <c r="O1" s="16"/>
      <c r="P1" s="16"/>
      <c r="Q1" s="16"/>
    </row>
    <row r="2" spans="1:18">
      <c r="A2" s="10"/>
      <c r="B2" s="10"/>
      <c r="C2" s="10"/>
      <c r="D2" s="10"/>
      <c r="E2" s="10"/>
      <c r="F2" s="10"/>
      <c r="G2" s="10"/>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6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67" t="s">
        <v>401</v>
      </c>
      <c r="B7" s="577" t="s">
        <v>402</v>
      </c>
      <c r="C7" s="62"/>
      <c r="D7" s="62"/>
      <c r="E7" s="62"/>
      <c r="F7" s="62"/>
      <c r="G7" s="62"/>
      <c r="H7" s="62"/>
      <c r="I7" s="62"/>
      <c r="J7" s="10"/>
      <c r="K7" s="10"/>
      <c r="L7" s="10"/>
      <c r="M7" s="10"/>
      <c r="N7" s="10"/>
      <c r="O7" s="10"/>
      <c r="P7" s="10"/>
      <c r="Q7" s="574"/>
    </row>
    <row r="8" spans="1:18">
      <c r="A8" s="67" t="s">
        <v>403</v>
      </c>
      <c r="B8" s="577" t="s">
        <v>760</v>
      </c>
      <c r="C8" s="62"/>
      <c r="D8" s="62"/>
      <c r="E8" s="62"/>
      <c r="F8" s="62"/>
      <c r="G8" s="62"/>
      <c r="H8" s="62"/>
      <c r="I8" s="62"/>
      <c r="J8" s="10"/>
      <c r="K8" s="10"/>
      <c r="L8" s="10"/>
      <c r="M8" s="10"/>
      <c r="N8" s="10"/>
      <c r="O8" s="10"/>
      <c r="P8" s="10"/>
      <c r="Q8" s="574"/>
    </row>
    <row r="9" spans="1:18">
      <c r="A9" s="67" t="s">
        <v>405</v>
      </c>
      <c r="B9" s="578" t="s">
        <v>761</v>
      </c>
      <c r="C9" s="579"/>
      <c r="D9" s="579"/>
      <c r="E9" s="579"/>
      <c r="F9" s="579"/>
      <c r="G9" s="579"/>
      <c r="H9" s="579"/>
      <c r="I9" s="579"/>
      <c r="J9" s="119"/>
      <c r="K9" s="119"/>
      <c r="L9" s="119"/>
      <c r="M9" s="119"/>
      <c r="N9" s="119"/>
      <c r="O9" s="119"/>
      <c r="P9" s="119"/>
      <c r="Q9" s="120"/>
    </row>
    <row r="11" spans="1:18">
      <c r="A11" s="580"/>
      <c r="B11" s="31"/>
      <c r="C11" s="62"/>
      <c r="D11" s="62"/>
      <c r="E11" s="62"/>
      <c r="F11" s="62"/>
      <c r="G11" s="62"/>
      <c r="H11" s="62"/>
      <c r="I11" s="62"/>
      <c r="J11" s="10"/>
      <c r="K11" s="10"/>
      <c r="L11" s="10"/>
      <c r="M11" s="10"/>
      <c r="N11" s="10"/>
      <c r="O11" s="10"/>
      <c r="P11" s="10"/>
      <c r="Q11" s="10"/>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67" t="s">
        <v>408</v>
      </c>
      <c r="B13" s="68"/>
      <c r="C13" s="68"/>
      <c r="D13" s="68"/>
      <c r="E13" s="68"/>
      <c r="F13" s="68"/>
      <c r="G13" s="68"/>
      <c r="H13" s="68"/>
      <c r="I13" s="68"/>
      <c r="J13" s="68"/>
      <c r="K13" s="68"/>
      <c r="L13" s="68"/>
      <c r="M13" s="68"/>
      <c r="N13" s="68"/>
      <c r="O13" s="68"/>
      <c r="P13" s="68"/>
      <c r="Q13" s="68"/>
      <c r="R13"/>
    </row>
    <row r="14" spans="1:18">
      <c r="A14" s="32" t="s">
        <v>762</v>
      </c>
      <c r="B14" s="32" t="s">
        <v>410</v>
      </c>
      <c r="C14" s="10"/>
      <c r="D14" s="10"/>
      <c r="E14" s="10"/>
      <c r="F14" s="10"/>
      <c r="G14" s="10"/>
      <c r="H14" s="10"/>
      <c r="I14" s="10"/>
      <c r="J14" s="10"/>
      <c r="K14" s="10"/>
      <c r="L14" s="10"/>
      <c r="M14" s="10"/>
      <c r="N14" s="10"/>
      <c r="O14" s="10"/>
      <c r="P14" s="10"/>
      <c r="Q14" s="10"/>
    </row>
    <row r="15" spans="1:18">
      <c r="A15" s="10" t="s">
        <v>763</v>
      </c>
      <c r="B15" s="10"/>
      <c r="C15" s="10"/>
      <c r="D15" s="10"/>
      <c r="E15" s="10"/>
      <c r="F15" s="10"/>
      <c r="G15" s="10"/>
      <c r="H15" s="10"/>
      <c r="I15" s="10"/>
      <c r="J15" s="10"/>
      <c r="K15" s="10"/>
      <c r="L15" s="10"/>
      <c r="M15" s="10"/>
      <c r="N15" s="10"/>
      <c r="O15" s="10"/>
      <c r="P15" s="10"/>
      <c r="Q15" s="10"/>
    </row>
    <row r="16" spans="1:18">
      <c r="A16" s="10" t="s">
        <v>764</v>
      </c>
      <c r="B16" s="10"/>
      <c r="C16" s="10"/>
      <c r="D16" s="10"/>
      <c r="E16" s="10"/>
      <c r="F16" s="10"/>
      <c r="G16" s="10"/>
      <c r="H16" s="10"/>
      <c r="I16" s="10"/>
      <c r="J16" s="10"/>
      <c r="K16" s="10"/>
      <c r="L16" s="10"/>
      <c r="M16" s="10"/>
      <c r="N16" s="10"/>
      <c r="O16" s="10"/>
      <c r="P16" s="10"/>
      <c r="Q16" s="10"/>
    </row>
    <row r="18" spans="1:18" s="557" customFormat="1">
      <c r="A18" s="67" t="s">
        <v>24</v>
      </c>
      <c r="B18" s="68"/>
      <c r="C18" s="68"/>
      <c r="D18" s="68"/>
      <c r="E18" s="68"/>
      <c r="F18" s="68"/>
      <c r="G18" s="68"/>
      <c r="H18" s="68"/>
      <c r="I18" s="68"/>
      <c r="J18" s="68"/>
      <c r="K18" s="68"/>
      <c r="L18" s="68"/>
      <c r="M18" s="68"/>
      <c r="N18" s="68"/>
      <c r="O18" s="68"/>
      <c r="P18" s="68"/>
      <c r="Q18" s="68"/>
      <c r="R18"/>
    </row>
    <row r="19" spans="1:18">
      <c r="A19" s="32" t="s">
        <v>765</v>
      </c>
      <c r="B19" s="32" t="s">
        <v>410</v>
      </c>
      <c r="C19" s="107"/>
      <c r="D19" s="107"/>
      <c r="E19" s="107"/>
      <c r="F19" s="107"/>
      <c r="G19" s="107"/>
      <c r="H19" s="107"/>
      <c r="I19" s="107"/>
      <c r="J19" s="107"/>
      <c r="K19" s="107"/>
      <c r="L19" s="107"/>
      <c r="M19" s="107"/>
      <c r="N19" s="107"/>
      <c r="O19" s="10"/>
      <c r="P19" s="10"/>
      <c r="Q19" s="10"/>
    </row>
    <row r="20" spans="1:18">
      <c r="A20" s="106" t="s">
        <v>625</v>
      </c>
      <c r="B20" s="13"/>
      <c r="C20" s="104"/>
      <c r="D20" s="104"/>
      <c r="E20" s="104"/>
      <c r="F20" s="104"/>
      <c r="G20" s="104"/>
      <c r="H20" s="104"/>
      <c r="I20" s="104"/>
      <c r="J20" s="104"/>
      <c r="K20" s="104"/>
      <c r="L20" s="104"/>
      <c r="M20" s="104"/>
      <c r="N20" s="104"/>
      <c r="O20" s="104"/>
      <c r="P20" s="104"/>
      <c r="Q20" s="104"/>
    </row>
    <row r="21" spans="1:18">
      <c r="A21" s="90"/>
      <c r="B21" s="13"/>
      <c r="C21" s="13"/>
      <c r="D21" s="13"/>
      <c r="E21" s="13"/>
      <c r="F21" s="13"/>
      <c r="G21" s="13"/>
      <c r="H21" s="13"/>
      <c r="I21" s="13"/>
      <c r="J21" s="13"/>
      <c r="K21" s="13"/>
      <c r="L21" s="13"/>
      <c r="M21" s="13"/>
      <c r="N21" s="13"/>
      <c r="O21" s="13"/>
      <c r="P21" s="13"/>
      <c r="Q21" s="13"/>
    </row>
    <row r="22" spans="1:18">
      <c r="A22" s="13"/>
      <c r="B22" s="81" t="s">
        <v>420</v>
      </c>
      <c r="C22" s="82"/>
      <c r="D22" s="82"/>
      <c r="E22" s="82"/>
      <c r="F22" s="82"/>
      <c r="G22" s="82"/>
      <c r="H22" s="82"/>
      <c r="I22" s="82"/>
      <c r="J22" s="82"/>
      <c r="K22" s="83"/>
      <c r="L22" s="13"/>
      <c r="M22" s="13"/>
      <c r="N22" s="13"/>
      <c r="O22" s="13"/>
      <c r="P22" s="13"/>
      <c r="Q22" s="13"/>
    </row>
    <row r="23" spans="1:18">
      <c r="A23" s="13"/>
      <c r="B23" s="84"/>
      <c r="C23" s="86"/>
      <c r="D23" s="86"/>
      <c r="E23" s="86"/>
      <c r="F23" s="86"/>
      <c r="G23" s="86"/>
      <c r="H23" s="86"/>
      <c r="I23" s="86"/>
      <c r="J23" s="86"/>
      <c r="K23" s="85"/>
      <c r="L23" s="13"/>
      <c r="M23" s="13"/>
      <c r="N23" s="13"/>
      <c r="O23" s="13"/>
      <c r="P23" s="13"/>
      <c r="Q23" s="13"/>
    </row>
    <row r="24" spans="1:18">
      <c r="A24" s="13"/>
      <c r="B24" s="87"/>
      <c r="C24" s="88"/>
      <c r="D24" s="88"/>
      <c r="E24" s="88"/>
      <c r="F24" s="88"/>
      <c r="G24" s="88"/>
      <c r="H24" s="88"/>
      <c r="I24" s="88"/>
      <c r="J24" s="88"/>
      <c r="K24" s="89"/>
      <c r="L24" s="13"/>
      <c r="M24" s="13"/>
      <c r="N24" s="13"/>
      <c r="O24" s="13"/>
      <c r="P24" s="13"/>
      <c r="Q24" s="13"/>
    </row>
    <row r="25" spans="1:18">
      <c r="A25" s="10"/>
      <c r="B25" s="10"/>
      <c r="C25" s="10"/>
      <c r="D25" s="10"/>
      <c r="E25" s="10"/>
      <c r="F25" s="10"/>
      <c r="G25" s="10"/>
      <c r="H25" s="10"/>
      <c r="I25" s="10"/>
      <c r="J25" s="10"/>
      <c r="K25" s="10"/>
      <c r="L25" s="10"/>
      <c r="M25" s="10"/>
      <c r="N25" s="10"/>
      <c r="O25" s="10"/>
    </row>
    <row r="26" spans="1:18">
      <c r="A26" s="113" t="s">
        <v>547</v>
      </c>
      <c r="B26" s="114"/>
      <c r="C26" s="114"/>
      <c r="D26" s="114"/>
      <c r="E26" s="114"/>
      <c r="F26" s="114"/>
      <c r="G26" s="114"/>
      <c r="H26" s="114"/>
      <c r="I26" s="114"/>
      <c r="J26" s="114"/>
      <c r="K26" s="114"/>
      <c r="L26" s="114"/>
      <c r="M26" s="114"/>
      <c r="N26" s="114"/>
      <c r="O26" s="115"/>
    </row>
    <row r="27" spans="1:18">
      <c r="A27" s="116" t="s">
        <v>549</v>
      </c>
      <c r="B27" s="112"/>
      <c r="C27" s="112"/>
      <c r="D27" s="112"/>
      <c r="E27" s="112"/>
      <c r="F27" s="112"/>
      <c r="G27" s="112"/>
      <c r="H27" s="112"/>
      <c r="I27" s="112"/>
      <c r="J27" s="112"/>
      <c r="K27" s="112"/>
      <c r="L27" s="112"/>
      <c r="M27" s="112"/>
      <c r="N27" s="112"/>
      <c r="O27" s="117"/>
    </row>
    <row r="28" spans="1:18">
      <c r="A28" s="116" t="s">
        <v>766</v>
      </c>
      <c r="B28" s="112"/>
      <c r="C28" s="112"/>
      <c r="D28" s="112"/>
      <c r="E28" s="112"/>
      <c r="F28" s="112"/>
      <c r="G28" s="112"/>
      <c r="H28" s="112"/>
      <c r="I28" s="112"/>
      <c r="J28" s="112"/>
      <c r="K28" s="112"/>
      <c r="L28" s="112"/>
      <c r="M28" s="112"/>
      <c r="N28" s="112"/>
      <c r="O28" s="117"/>
    </row>
    <row r="29" spans="1:18">
      <c r="A29" s="121"/>
      <c r="B29" s="119"/>
      <c r="C29" s="119"/>
      <c r="D29" s="119"/>
      <c r="E29" s="119"/>
      <c r="F29" s="119"/>
      <c r="G29" s="119"/>
      <c r="H29" s="119"/>
      <c r="I29" s="119"/>
      <c r="J29" s="119"/>
      <c r="K29" s="119"/>
      <c r="L29" s="119"/>
      <c r="M29" s="119"/>
      <c r="N29" s="119"/>
      <c r="O29" s="120"/>
    </row>
    <row r="30" spans="1:18">
      <c r="A30" s="10"/>
      <c r="B30" s="10"/>
      <c r="C30" s="10"/>
      <c r="D30" s="10"/>
      <c r="E30" s="10"/>
      <c r="F30" s="10"/>
      <c r="G30" s="10"/>
      <c r="H30" s="10"/>
      <c r="I30" s="10"/>
      <c r="J30" s="10"/>
      <c r="K30" s="10"/>
      <c r="L30" s="10"/>
      <c r="M30" s="10"/>
      <c r="N30" s="10"/>
      <c r="O30" s="10"/>
    </row>
    <row r="31" spans="1:18">
      <c r="A31" s="67" t="s">
        <v>28</v>
      </c>
      <c r="B31" s="68"/>
      <c r="C31" s="68"/>
      <c r="D31" s="68"/>
      <c r="E31" s="68"/>
      <c r="F31" s="68"/>
      <c r="G31" s="68"/>
      <c r="H31" s="68"/>
      <c r="I31" s="68"/>
      <c r="J31" s="68"/>
      <c r="K31" s="68"/>
      <c r="L31" s="68"/>
      <c r="M31" s="68"/>
      <c r="N31" s="68"/>
      <c r="O31" s="68"/>
      <c r="P31" s="68"/>
      <c r="Q31" s="68"/>
    </row>
    <row r="32" spans="1:18">
      <c r="A32" s="32" t="s">
        <v>765</v>
      </c>
      <c r="B32" s="32" t="s">
        <v>410</v>
      </c>
      <c r="C32" s="10"/>
      <c r="D32" s="10"/>
      <c r="E32" s="10"/>
      <c r="F32" s="10"/>
      <c r="G32" s="10"/>
      <c r="H32" s="10"/>
      <c r="I32" s="10"/>
      <c r="J32" s="10"/>
      <c r="K32" s="10"/>
      <c r="L32" s="10"/>
      <c r="M32" s="10"/>
      <c r="N32" s="10"/>
      <c r="O32" s="10"/>
      <c r="P32" s="10"/>
      <c r="Q32" s="10"/>
    </row>
    <row r="33" spans="1:17">
      <c r="A33" s="69" t="s">
        <v>767</v>
      </c>
      <c r="B33" s="69"/>
      <c r="C33" s="13"/>
      <c r="D33" s="13"/>
      <c r="E33" s="13"/>
      <c r="F33" s="13"/>
      <c r="G33" s="13"/>
      <c r="H33" s="13"/>
      <c r="I33" s="13"/>
      <c r="J33" s="13"/>
      <c r="K33" s="13"/>
      <c r="L33" s="13"/>
      <c r="M33" s="13"/>
      <c r="N33" s="13"/>
      <c r="O33" s="104"/>
      <c r="P33" s="104"/>
      <c r="Q33" s="104"/>
    </row>
    <row r="34" spans="1:17">
      <c r="A34" s="950" t="s">
        <v>768</v>
      </c>
      <c r="B34" s="69"/>
      <c r="C34" s="13"/>
      <c r="D34" s="13"/>
      <c r="E34" s="13"/>
      <c r="F34" s="13"/>
      <c r="G34" s="13"/>
      <c r="H34" s="13"/>
      <c r="I34" s="13"/>
      <c r="J34" s="13"/>
      <c r="K34" s="13"/>
      <c r="L34" s="13"/>
      <c r="M34" s="13"/>
      <c r="N34" s="13"/>
      <c r="O34" s="104"/>
      <c r="P34" s="104"/>
      <c r="Q34" s="104"/>
    </row>
    <row r="35" spans="1:17">
      <c r="A35" s="951" t="s">
        <v>769</v>
      </c>
      <c r="B35" s="13"/>
      <c r="C35" s="13"/>
      <c r="D35" s="13"/>
      <c r="E35" s="13"/>
      <c r="F35" s="13"/>
      <c r="G35" s="13"/>
      <c r="H35" s="13"/>
      <c r="I35" s="13"/>
      <c r="J35" s="13"/>
      <c r="K35" s="13"/>
      <c r="L35" s="13"/>
      <c r="M35" s="13"/>
      <c r="N35" s="13"/>
      <c r="O35" s="104"/>
      <c r="P35" s="104"/>
      <c r="Q35" s="104"/>
    </row>
    <row r="36" spans="1:17">
      <c r="A36" s="951"/>
      <c r="B36" s="13"/>
      <c r="C36" s="13"/>
      <c r="D36" s="13"/>
      <c r="E36" s="13"/>
      <c r="F36" s="13"/>
      <c r="G36" s="13"/>
      <c r="H36" s="13"/>
      <c r="I36" s="13"/>
      <c r="J36" s="13"/>
      <c r="K36" s="13"/>
      <c r="L36" s="13"/>
      <c r="M36" s="13"/>
      <c r="N36" s="13"/>
      <c r="O36" s="104"/>
      <c r="P36" s="104"/>
      <c r="Q36" s="104"/>
    </row>
    <row r="37" spans="1:17">
      <c r="A37" s="276" t="s">
        <v>470</v>
      </c>
      <c r="B37" s="13"/>
      <c r="C37" s="13"/>
      <c r="D37" s="13"/>
      <c r="E37" s="13"/>
      <c r="F37" s="13"/>
      <c r="G37" s="13"/>
      <c r="H37" s="13"/>
      <c r="I37" s="13"/>
      <c r="J37" s="13"/>
      <c r="K37" s="13"/>
      <c r="L37" s="13"/>
      <c r="M37" s="13"/>
      <c r="N37" s="13"/>
      <c r="O37" s="13"/>
      <c r="P37" s="13"/>
      <c r="Q37" s="13"/>
    </row>
    <row r="38" spans="1:17">
      <c r="A38" s="1022" t="s">
        <v>770</v>
      </c>
      <c r="B38" s="13"/>
      <c r="C38" s="13"/>
      <c r="D38" s="13"/>
      <c r="E38" s="13"/>
      <c r="F38" s="13"/>
      <c r="G38" s="13"/>
      <c r="H38" s="13"/>
      <c r="I38" s="13"/>
      <c r="J38" s="13"/>
      <c r="K38" s="13"/>
      <c r="L38" s="13"/>
      <c r="M38" s="13"/>
      <c r="N38" s="13"/>
      <c r="O38" s="13"/>
      <c r="P38" s="13"/>
      <c r="Q38" s="13"/>
    </row>
    <row r="39" spans="1:17">
      <c r="A39" s="1023" t="s">
        <v>659</v>
      </c>
      <c r="B39" s="13"/>
      <c r="C39" s="13"/>
      <c r="D39" s="13"/>
      <c r="E39" s="13"/>
      <c r="F39" s="13"/>
      <c r="G39" s="13"/>
      <c r="H39" s="13"/>
      <c r="I39" s="13"/>
      <c r="J39" s="13"/>
      <c r="K39" s="13"/>
      <c r="L39" s="13"/>
      <c r="M39" s="13"/>
      <c r="N39" s="13"/>
      <c r="O39" s="13"/>
      <c r="P39" s="13"/>
      <c r="Q39" s="13"/>
    </row>
    <row r="40" spans="1:17">
      <c r="A40" s="1023" t="s">
        <v>660</v>
      </c>
      <c r="B40" s="13"/>
      <c r="C40" s="13"/>
      <c r="D40" s="13"/>
      <c r="E40" s="13"/>
      <c r="F40" s="13"/>
      <c r="G40" s="13"/>
      <c r="H40" s="13"/>
      <c r="I40" s="13"/>
      <c r="J40" s="13"/>
      <c r="K40" s="13"/>
      <c r="L40" s="13"/>
      <c r="M40" s="13"/>
      <c r="N40" s="13"/>
      <c r="O40" s="13"/>
      <c r="P40" s="13"/>
      <c r="Q40" s="13"/>
    </row>
    <row r="41" spans="1:17">
      <c r="A41" s="1023" t="s">
        <v>661</v>
      </c>
      <c r="B41" s="13"/>
      <c r="C41" s="13"/>
      <c r="D41" s="13"/>
      <c r="E41" s="13"/>
      <c r="F41" s="13"/>
      <c r="G41" s="13"/>
      <c r="H41" s="13"/>
      <c r="I41" s="13"/>
      <c r="J41" s="13"/>
      <c r="K41" s="13"/>
      <c r="L41" s="13"/>
      <c r="M41" s="13"/>
      <c r="N41" s="13"/>
      <c r="O41" s="13"/>
      <c r="P41" s="13"/>
      <c r="Q41" s="13"/>
    </row>
    <row r="42" spans="1:17">
      <c r="A42" s="951"/>
      <c r="B42" s="13"/>
      <c r="C42" s="13"/>
      <c r="D42" s="13"/>
      <c r="E42" s="13"/>
      <c r="F42" s="13"/>
      <c r="G42" s="1117" t="s">
        <v>81</v>
      </c>
      <c r="H42" s="1118"/>
      <c r="I42" s="1118"/>
      <c r="J42" s="1118"/>
      <c r="K42" s="1118"/>
      <c r="L42" s="1118"/>
      <c r="M42" s="1118"/>
      <c r="N42" s="1118"/>
      <c r="O42" s="1118"/>
      <c r="P42" s="1119"/>
      <c r="Q42" s="13"/>
    </row>
    <row r="43" spans="1:17" ht="45">
      <c r="A43" s="13"/>
      <c r="B43" s="230" t="s">
        <v>472</v>
      </c>
      <c r="C43" s="602" t="s">
        <v>451</v>
      </c>
      <c r="D43" s="478" t="s">
        <v>452</v>
      </c>
      <c r="E43" s="13"/>
      <c r="F43" s="13"/>
      <c r="G43" s="33">
        <v>2026</v>
      </c>
      <c r="H43" s="34">
        <v>2027</v>
      </c>
      <c r="I43" s="33">
        <v>2028</v>
      </c>
      <c r="J43" s="34">
        <v>2029</v>
      </c>
      <c r="K43" s="33">
        <v>2030</v>
      </c>
      <c r="L43" s="34">
        <v>2031</v>
      </c>
      <c r="M43" s="33">
        <v>2032</v>
      </c>
      <c r="N43" s="34">
        <v>2033</v>
      </c>
      <c r="O43" s="33">
        <v>2034</v>
      </c>
      <c r="P43" s="33">
        <v>2035</v>
      </c>
      <c r="Q43" s="13"/>
    </row>
    <row r="44" spans="1:17">
      <c r="A44" s="13"/>
      <c r="B44" s="130" t="s">
        <v>629</v>
      </c>
      <c r="C44" s="603">
        <f>C87</f>
        <v>0</v>
      </c>
      <c r="D44" s="585">
        <f>D87</f>
        <v>0</v>
      </c>
      <c r="E44" s="13"/>
      <c r="F44" s="13"/>
      <c r="G44" s="537" t="e">
        <f>G88*G77</f>
        <v>#VALUE!</v>
      </c>
      <c r="H44" s="538">
        <f>H88*H77</f>
        <v>0</v>
      </c>
      <c r="I44" s="539">
        <f t="shared" ref="I44:P44" si="0">I88*I77</f>
        <v>0</v>
      </c>
      <c r="J44" s="538">
        <f t="shared" si="0"/>
        <v>0</v>
      </c>
      <c r="K44" s="539">
        <f t="shared" si="0"/>
        <v>0</v>
      </c>
      <c r="L44" s="538">
        <f t="shared" si="0"/>
        <v>0</v>
      </c>
      <c r="M44" s="540">
        <f t="shared" si="0"/>
        <v>0</v>
      </c>
      <c r="N44" s="539">
        <f t="shared" si="0"/>
        <v>0</v>
      </c>
      <c r="O44" s="538">
        <f t="shared" si="0"/>
        <v>0</v>
      </c>
      <c r="P44" s="540">
        <f t="shared" si="0"/>
        <v>0</v>
      </c>
      <c r="Q44" s="13"/>
    </row>
    <row r="45" spans="1:17">
      <c r="A45" s="13"/>
      <c r="B45" s="231" t="s">
        <v>662</v>
      </c>
      <c r="C45" s="603">
        <f>C89</f>
        <v>0</v>
      </c>
      <c r="D45" s="585">
        <f>D89</f>
        <v>0</v>
      </c>
      <c r="E45" s="13"/>
      <c r="F45" s="13"/>
      <c r="G45" s="717">
        <f t="shared" ref="G45:P45" si="1">G90*G78</f>
        <v>0</v>
      </c>
      <c r="H45" s="717">
        <f t="shared" si="1"/>
        <v>0</v>
      </c>
      <c r="I45" s="717">
        <f t="shared" si="1"/>
        <v>0</v>
      </c>
      <c r="J45" s="717">
        <f t="shared" si="1"/>
        <v>0</v>
      </c>
      <c r="K45" s="717">
        <f t="shared" si="1"/>
        <v>0</v>
      </c>
      <c r="L45" s="717">
        <f t="shared" si="1"/>
        <v>0</v>
      </c>
      <c r="M45" s="717">
        <f t="shared" si="1"/>
        <v>0</v>
      </c>
      <c r="N45" s="717">
        <f t="shared" si="1"/>
        <v>0</v>
      </c>
      <c r="O45" s="717">
        <f t="shared" si="1"/>
        <v>0</v>
      </c>
      <c r="P45" s="718">
        <f t="shared" si="1"/>
        <v>0</v>
      </c>
      <c r="Q45" s="13"/>
    </row>
    <row r="46" spans="1:17">
      <c r="A46" s="13"/>
      <c r="B46" s="232" t="s">
        <v>771</v>
      </c>
      <c r="C46" s="603">
        <f>C91</f>
        <v>0</v>
      </c>
      <c r="D46" s="585">
        <f>D91</f>
        <v>0</v>
      </c>
      <c r="E46" s="13"/>
      <c r="F46" s="13"/>
      <c r="G46" s="719">
        <f t="shared" ref="G46:P46" si="2">G91*G79</f>
        <v>0</v>
      </c>
      <c r="H46" s="720">
        <f t="shared" si="2"/>
        <v>0</v>
      </c>
      <c r="I46" s="721">
        <f t="shared" si="2"/>
        <v>0</v>
      </c>
      <c r="J46" s="720">
        <f t="shared" si="2"/>
        <v>0</v>
      </c>
      <c r="K46" s="721">
        <f t="shared" si="2"/>
        <v>0</v>
      </c>
      <c r="L46" s="720">
        <f t="shared" si="2"/>
        <v>0</v>
      </c>
      <c r="M46" s="722">
        <f t="shared" si="2"/>
        <v>0</v>
      </c>
      <c r="N46" s="721">
        <f t="shared" si="2"/>
        <v>0</v>
      </c>
      <c r="O46" s="720">
        <f t="shared" si="2"/>
        <v>0</v>
      </c>
      <c r="P46" s="722">
        <f t="shared" si="2"/>
        <v>0</v>
      </c>
      <c r="Q46" s="13"/>
    </row>
    <row r="47" spans="1:17">
      <c r="A47" s="584"/>
      <c r="B47" s="266" t="s">
        <v>772</v>
      </c>
      <c r="C47" s="603">
        <f>C44</f>
        <v>0</v>
      </c>
      <c r="D47" s="585">
        <f>D44</f>
        <v>0</v>
      </c>
      <c r="E47" s="13"/>
      <c r="F47" s="13"/>
      <c r="G47" s="658" t="e">
        <f t="shared" ref="G47:P47" si="3">SUM(G$44:G$46)</f>
        <v>#VALUE!</v>
      </c>
      <c r="H47" s="658">
        <f t="shared" si="3"/>
        <v>0</v>
      </c>
      <c r="I47" s="658">
        <f t="shared" si="3"/>
        <v>0</v>
      </c>
      <c r="J47" s="658">
        <f t="shared" si="3"/>
        <v>0</v>
      </c>
      <c r="K47" s="658">
        <f t="shared" si="3"/>
        <v>0</v>
      </c>
      <c r="L47" s="658">
        <f t="shared" si="3"/>
        <v>0</v>
      </c>
      <c r="M47" s="658">
        <f t="shared" si="3"/>
        <v>0</v>
      </c>
      <c r="N47" s="658">
        <f t="shared" si="3"/>
        <v>0</v>
      </c>
      <c r="O47" s="658">
        <f t="shared" si="3"/>
        <v>0</v>
      </c>
      <c r="P47" s="658">
        <f t="shared" si="3"/>
        <v>0</v>
      </c>
      <c r="Q47" s="13"/>
    </row>
    <row r="48" spans="1:17">
      <c r="A48" s="584"/>
      <c r="B48" s="948"/>
      <c r="C48" s="948"/>
      <c r="D48" s="948"/>
      <c r="E48" s="13"/>
      <c r="F48" s="13"/>
      <c r="G48" s="949"/>
      <c r="H48" s="949"/>
      <c r="I48" s="949"/>
      <c r="J48" s="949"/>
      <c r="K48" s="949"/>
      <c r="L48" s="949"/>
      <c r="M48" s="949"/>
      <c r="N48" s="949"/>
      <c r="O48" s="949"/>
      <c r="P48" s="949"/>
      <c r="Q48" s="13"/>
    </row>
    <row r="50" spans="1:18">
      <c r="A50" s="113" t="s">
        <v>773</v>
      </c>
      <c r="B50" s="114"/>
      <c r="C50" s="114"/>
      <c r="D50" s="114"/>
      <c r="E50" s="114"/>
      <c r="F50" s="114"/>
      <c r="G50" s="114"/>
      <c r="H50" s="114"/>
      <c r="I50" s="114"/>
      <c r="J50" s="114"/>
      <c r="K50" s="114"/>
      <c r="L50" s="114"/>
      <c r="M50" s="114"/>
      <c r="N50" s="114"/>
      <c r="O50" s="115"/>
    </row>
    <row r="51" spans="1:18" s="559" customFormat="1">
      <c r="A51" s="112"/>
      <c r="B51" s="237" t="s">
        <v>774</v>
      </c>
      <c r="C51" s="952" t="s">
        <v>775</v>
      </c>
      <c r="D51" s="953"/>
      <c r="E51" s="953"/>
      <c r="F51" s="234"/>
      <c r="G51" s="112"/>
      <c r="H51" s="112"/>
      <c r="I51" s="112"/>
      <c r="J51" s="112"/>
      <c r="K51" s="112"/>
      <c r="L51" s="112"/>
      <c r="M51" s="112"/>
      <c r="N51" s="112"/>
      <c r="O51" s="117"/>
      <c r="R51"/>
    </row>
    <row r="52" spans="1:18" s="559" customFormat="1">
      <c r="A52" s="112"/>
      <c r="B52" s="238" t="s">
        <v>776</v>
      </c>
      <c r="C52" s="954" t="s">
        <v>777</v>
      </c>
      <c r="D52" s="955" t="s">
        <v>778</v>
      </c>
      <c r="E52" s="955" t="s">
        <v>779</v>
      </c>
      <c r="F52" s="235" t="s">
        <v>780</v>
      </c>
      <c r="G52" s="112"/>
      <c r="H52" s="112"/>
      <c r="I52" s="112"/>
      <c r="J52" s="112"/>
      <c r="K52" s="112"/>
      <c r="L52" s="112"/>
      <c r="M52" s="112"/>
      <c r="N52" s="112"/>
      <c r="O52" s="117"/>
      <c r="R52"/>
    </row>
    <row r="53" spans="1:18" s="559" customFormat="1">
      <c r="A53" s="112"/>
      <c r="B53" s="239"/>
      <c r="C53" s="956" t="s">
        <v>781</v>
      </c>
      <c r="D53" s="957" t="s">
        <v>782</v>
      </c>
      <c r="E53" s="957" t="s">
        <v>782</v>
      </c>
      <c r="F53" s="236" t="s">
        <v>781</v>
      </c>
      <c r="G53" s="112"/>
      <c r="H53" s="112"/>
      <c r="I53" s="112"/>
      <c r="J53" s="112"/>
      <c r="K53" s="112"/>
      <c r="L53" s="112"/>
      <c r="M53" s="112"/>
      <c r="N53" s="112"/>
      <c r="O53" s="117"/>
      <c r="R53"/>
    </row>
    <row r="54" spans="1:18" s="559" customFormat="1">
      <c r="A54" s="112"/>
      <c r="B54" s="233" t="s">
        <v>783</v>
      </c>
      <c r="C54" s="958">
        <v>7417.6</v>
      </c>
      <c r="D54" s="959">
        <v>2028</v>
      </c>
      <c r="E54" s="959">
        <v>2037</v>
      </c>
      <c r="F54" s="250">
        <v>741.8</v>
      </c>
      <c r="G54" s="112"/>
      <c r="H54" s="112"/>
      <c r="I54" s="112"/>
      <c r="J54" s="112"/>
      <c r="K54" s="112"/>
      <c r="L54" s="112"/>
      <c r="M54" s="112"/>
      <c r="N54" s="112"/>
      <c r="O54" s="117"/>
      <c r="R54"/>
    </row>
    <row r="55" spans="1:18" s="559" customFormat="1">
      <c r="A55" s="112"/>
      <c r="B55" s="240" t="s">
        <v>784</v>
      </c>
      <c r="C55" s="960">
        <v>664.6</v>
      </c>
      <c r="D55" s="961">
        <v>2023</v>
      </c>
      <c r="E55" s="961">
        <v>2032</v>
      </c>
      <c r="F55" s="251">
        <v>66.5</v>
      </c>
      <c r="G55" s="112"/>
      <c r="H55" s="112"/>
      <c r="I55" s="112"/>
      <c r="J55" s="112"/>
      <c r="K55" s="112"/>
      <c r="L55" s="112"/>
      <c r="M55" s="112"/>
      <c r="N55" s="112"/>
      <c r="O55" s="117"/>
      <c r="R55"/>
    </row>
    <row r="56" spans="1:18" s="559" customFormat="1">
      <c r="A56" s="112"/>
      <c r="B56" s="240" t="s">
        <v>785</v>
      </c>
      <c r="C56" s="960">
        <v>350</v>
      </c>
      <c r="D56" s="961">
        <v>2023</v>
      </c>
      <c r="E56" s="961">
        <v>2029</v>
      </c>
      <c r="F56" s="251">
        <v>50</v>
      </c>
      <c r="G56" s="112"/>
      <c r="H56" s="112"/>
      <c r="I56" s="112"/>
      <c r="J56" s="112"/>
      <c r="K56" s="112"/>
      <c r="L56" s="112"/>
      <c r="M56" s="112"/>
      <c r="N56" s="112"/>
      <c r="O56" s="117"/>
      <c r="R56"/>
    </row>
    <row r="57" spans="1:18" s="559" customFormat="1">
      <c r="A57" s="112"/>
      <c r="B57" s="240" t="s">
        <v>786</v>
      </c>
      <c r="C57" s="960">
        <v>147.80000000000001</v>
      </c>
      <c r="D57" s="961">
        <v>2026</v>
      </c>
      <c r="E57" s="961">
        <v>2033</v>
      </c>
      <c r="F57" s="251">
        <v>18.5</v>
      </c>
      <c r="G57" s="112"/>
      <c r="H57" s="112"/>
      <c r="I57" s="112"/>
      <c r="J57" s="112"/>
      <c r="K57" s="112"/>
      <c r="L57" s="112"/>
      <c r="M57" s="112"/>
      <c r="N57" s="112"/>
      <c r="O57" s="117"/>
      <c r="R57"/>
    </row>
    <row r="58" spans="1:18" s="559" customFormat="1">
      <c r="A58" s="112"/>
      <c r="B58" s="240" t="s">
        <v>787</v>
      </c>
      <c r="C58" s="960">
        <v>1304.8</v>
      </c>
      <c r="D58" s="961">
        <v>2034</v>
      </c>
      <c r="E58" s="961">
        <v>2040</v>
      </c>
      <c r="F58" s="251">
        <v>186.4</v>
      </c>
      <c r="G58" s="112"/>
      <c r="H58" s="112"/>
      <c r="I58" s="112"/>
      <c r="J58" s="112"/>
      <c r="K58" s="112"/>
      <c r="L58" s="112"/>
      <c r="M58" s="112"/>
      <c r="N58" s="112"/>
      <c r="O58" s="117"/>
      <c r="R58"/>
    </row>
    <row r="59" spans="1:18" s="559" customFormat="1">
      <c r="A59" s="112"/>
      <c r="B59" s="240" t="s">
        <v>788</v>
      </c>
      <c r="C59" s="960">
        <v>296.39999999999998</v>
      </c>
      <c r="D59" s="961">
        <v>2028</v>
      </c>
      <c r="E59" s="961">
        <v>2032</v>
      </c>
      <c r="F59" s="251">
        <v>59.3</v>
      </c>
      <c r="G59" s="112"/>
      <c r="H59" s="112"/>
      <c r="I59" s="112"/>
      <c r="J59" s="112"/>
      <c r="K59" s="112"/>
      <c r="L59" s="112"/>
      <c r="M59" s="112"/>
      <c r="N59" s="112"/>
      <c r="O59" s="117"/>
      <c r="R59"/>
    </row>
    <row r="60" spans="1:18" s="559" customFormat="1">
      <c r="A60" s="112"/>
      <c r="B60" s="240" t="s">
        <v>789</v>
      </c>
      <c r="C60" s="960">
        <v>1807.2</v>
      </c>
      <c r="D60" s="961">
        <v>2030</v>
      </c>
      <c r="E60" s="961">
        <v>2035</v>
      </c>
      <c r="F60" s="251">
        <v>301.2</v>
      </c>
      <c r="G60" s="112"/>
      <c r="H60" s="112"/>
      <c r="I60" s="112"/>
      <c r="J60" s="112"/>
      <c r="K60" s="112"/>
      <c r="L60" s="112"/>
      <c r="M60" s="112"/>
      <c r="N60" s="112"/>
      <c r="O60" s="117"/>
      <c r="R60"/>
    </row>
    <row r="61" spans="1:18" s="559" customFormat="1">
      <c r="A61" s="112"/>
      <c r="B61" s="240" t="s">
        <v>790</v>
      </c>
      <c r="C61" s="960">
        <v>0</v>
      </c>
      <c r="D61" s="961">
        <v>2026</v>
      </c>
      <c r="E61" s="961">
        <v>2035</v>
      </c>
      <c r="F61" s="251"/>
      <c r="G61" s="112"/>
      <c r="H61" s="112"/>
      <c r="I61" s="112"/>
      <c r="J61" s="112"/>
      <c r="K61" s="112"/>
      <c r="L61" s="112"/>
      <c r="M61" s="112"/>
      <c r="N61" s="112"/>
      <c r="O61" s="117"/>
      <c r="R61"/>
    </row>
    <row r="62" spans="1:18" s="559" customFormat="1">
      <c r="A62" s="112"/>
      <c r="B62" s="240" t="s">
        <v>791</v>
      </c>
      <c r="C62" s="960">
        <v>700</v>
      </c>
      <c r="D62" s="961">
        <v>2023</v>
      </c>
      <c r="E62" s="961">
        <v>2027</v>
      </c>
      <c r="F62" s="251">
        <v>140</v>
      </c>
      <c r="G62" s="112"/>
      <c r="H62" s="112"/>
      <c r="I62" s="112"/>
      <c r="J62" s="112"/>
      <c r="K62" s="112"/>
      <c r="L62" s="112"/>
      <c r="M62" s="112"/>
      <c r="N62" s="112"/>
      <c r="O62" s="117"/>
      <c r="R62"/>
    </row>
    <row r="63" spans="1:18" s="559" customFormat="1">
      <c r="A63" s="112"/>
      <c r="B63" s="240" t="s">
        <v>792</v>
      </c>
      <c r="C63" s="960">
        <v>476.1</v>
      </c>
      <c r="D63" s="961">
        <v>2023</v>
      </c>
      <c r="E63" s="961">
        <v>2032</v>
      </c>
      <c r="F63" s="251">
        <v>47.6</v>
      </c>
      <c r="G63" s="112"/>
      <c r="H63" s="112"/>
      <c r="I63" s="112"/>
      <c r="J63" s="112"/>
      <c r="K63" s="112"/>
      <c r="L63" s="112"/>
      <c r="M63" s="112"/>
      <c r="N63" s="112"/>
      <c r="O63" s="117"/>
      <c r="R63"/>
    </row>
    <row r="64" spans="1:18" s="559" customFormat="1">
      <c r="A64" s="112"/>
      <c r="B64" s="240" t="s">
        <v>793</v>
      </c>
      <c r="C64" s="960">
        <v>444.1</v>
      </c>
      <c r="D64" s="961">
        <v>2028</v>
      </c>
      <c r="E64" s="961">
        <v>2037</v>
      </c>
      <c r="F64" s="251">
        <v>44.4</v>
      </c>
      <c r="G64" s="112"/>
      <c r="H64" s="112"/>
      <c r="I64" s="112"/>
      <c r="J64" s="112"/>
      <c r="K64" s="112"/>
      <c r="L64" s="112"/>
      <c r="M64" s="112"/>
      <c r="N64" s="112"/>
      <c r="O64" s="117"/>
      <c r="R64"/>
    </row>
    <row r="65" spans="1:18" s="559" customFormat="1">
      <c r="A65" s="112"/>
      <c r="B65" s="240" t="s">
        <v>794</v>
      </c>
      <c r="C65" s="960">
        <v>60</v>
      </c>
      <c r="D65" s="961">
        <v>2023</v>
      </c>
      <c r="E65" s="961">
        <v>2026</v>
      </c>
      <c r="F65" s="251">
        <v>15</v>
      </c>
      <c r="G65" s="112"/>
      <c r="H65" s="112"/>
      <c r="I65" s="112"/>
      <c r="J65" s="112"/>
      <c r="K65" s="112"/>
      <c r="L65" s="112"/>
      <c r="M65" s="112"/>
      <c r="N65" s="112"/>
      <c r="O65" s="117"/>
      <c r="R65"/>
    </row>
    <row r="66" spans="1:18" s="559" customFormat="1">
      <c r="A66" s="112"/>
      <c r="B66" s="240" t="s">
        <v>795</v>
      </c>
      <c r="C66" s="960">
        <v>275</v>
      </c>
      <c r="D66" s="961">
        <v>2025</v>
      </c>
      <c r="E66" s="961">
        <v>2030</v>
      </c>
      <c r="F66" s="251">
        <v>45.8</v>
      </c>
      <c r="G66" s="112"/>
      <c r="H66" s="112"/>
      <c r="I66" s="112"/>
      <c r="J66" s="112"/>
      <c r="K66" s="112"/>
      <c r="L66" s="112"/>
      <c r="M66" s="112"/>
      <c r="N66" s="112"/>
      <c r="O66" s="117"/>
      <c r="R66"/>
    </row>
    <row r="67" spans="1:18" s="559" customFormat="1">
      <c r="A67" s="112"/>
      <c r="B67" s="240" t="s">
        <v>796</v>
      </c>
      <c r="C67" s="960">
        <v>744.2</v>
      </c>
      <c r="D67" s="961">
        <v>2029</v>
      </c>
      <c r="E67" s="961">
        <v>2035</v>
      </c>
      <c r="F67" s="251">
        <v>106.3</v>
      </c>
      <c r="G67" s="112"/>
      <c r="H67" s="112"/>
      <c r="I67" s="112"/>
      <c r="J67" s="112"/>
      <c r="K67" s="112"/>
      <c r="L67" s="112"/>
      <c r="M67" s="112"/>
      <c r="N67" s="112"/>
      <c r="O67" s="117"/>
      <c r="R67"/>
    </row>
    <row r="68" spans="1:18" s="559" customFormat="1">
      <c r="A68" s="112"/>
      <c r="B68" s="240" t="s">
        <v>797</v>
      </c>
      <c r="C68" s="960"/>
      <c r="D68" s="961" t="s">
        <v>798</v>
      </c>
      <c r="E68" s="961"/>
      <c r="F68" s="251"/>
      <c r="G68" s="112"/>
      <c r="H68" s="112"/>
      <c r="I68" s="112"/>
      <c r="J68" s="112"/>
      <c r="K68" s="112"/>
      <c r="L68" s="112"/>
      <c r="M68" s="112"/>
      <c r="N68" s="112"/>
      <c r="O68" s="117"/>
      <c r="R68"/>
    </row>
    <row r="69" spans="1:18" s="559" customFormat="1">
      <c r="A69" s="112"/>
      <c r="B69" s="240" t="s">
        <v>799</v>
      </c>
      <c r="C69" s="960"/>
      <c r="D69" s="961" t="s">
        <v>798</v>
      </c>
      <c r="E69" s="961"/>
      <c r="F69" s="251"/>
      <c r="G69" s="112"/>
      <c r="H69" s="112"/>
      <c r="I69" s="112"/>
      <c r="J69" s="112"/>
      <c r="K69" s="112"/>
      <c r="L69" s="112"/>
      <c r="M69" s="112"/>
      <c r="N69" s="112"/>
      <c r="O69" s="117"/>
      <c r="R69"/>
    </row>
    <row r="70" spans="1:18" s="559" customFormat="1">
      <c r="A70" s="112"/>
      <c r="B70" s="239" t="s">
        <v>800</v>
      </c>
      <c r="C70" s="962"/>
      <c r="D70" s="963" t="s">
        <v>798</v>
      </c>
      <c r="E70" s="963"/>
      <c r="F70" s="252"/>
      <c r="G70" s="112"/>
      <c r="H70" s="112"/>
      <c r="I70" s="112"/>
      <c r="J70" s="112"/>
      <c r="K70" s="112"/>
      <c r="L70" s="112"/>
      <c r="M70" s="112"/>
      <c r="N70" s="112"/>
      <c r="O70" s="117"/>
      <c r="R70"/>
    </row>
    <row r="71" spans="1:18" s="559" customFormat="1">
      <c r="A71" s="112"/>
      <c r="B71" s="150" t="s">
        <v>801</v>
      </c>
      <c r="C71" s="112"/>
      <c r="D71" s="112"/>
      <c r="E71" s="112"/>
      <c r="F71" s="112"/>
      <c r="G71" s="112"/>
      <c r="H71" s="112"/>
      <c r="I71" s="112"/>
      <c r="J71" s="112"/>
      <c r="K71" s="112"/>
      <c r="L71" s="112"/>
      <c r="M71" s="112"/>
      <c r="N71" s="112"/>
      <c r="O71" s="117"/>
      <c r="R71"/>
    </row>
    <row r="72" spans="1:18" s="559" customFormat="1">
      <c r="A72" s="112"/>
      <c r="B72" s="150" t="s">
        <v>802</v>
      </c>
      <c r="C72" s="112"/>
      <c r="D72" s="112"/>
      <c r="E72" s="112"/>
      <c r="F72" s="112"/>
      <c r="G72" s="112"/>
      <c r="H72" s="112"/>
      <c r="I72" s="112"/>
      <c r="J72" s="112"/>
      <c r="K72" s="112"/>
      <c r="L72" s="112"/>
      <c r="M72" s="112"/>
      <c r="N72" s="112"/>
      <c r="O72" s="117"/>
      <c r="R72"/>
    </row>
    <row r="73" spans="1:18">
      <c r="A73" s="121"/>
      <c r="B73" s="119"/>
      <c r="C73" s="119"/>
      <c r="D73" s="119"/>
      <c r="E73" s="119"/>
      <c r="F73" s="119"/>
      <c r="G73" s="119"/>
      <c r="H73" s="119"/>
      <c r="I73" s="119"/>
      <c r="J73" s="119"/>
      <c r="K73" s="119"/>
      <c r="L73" s="119"/>
      <c r="M73" s="119"/>
      <c r="N73" s="119"/>
      <c r="O73" s="120"/>
    </row>
    <row r="74" spans="1:18" s="559" customFormat="1">
      <c r="A74" s="112"/>
      <c r="B74" s="150"/>
      <c r="C74" s="112"/>
      <c r="D74" s="112"/>
      <c r="E74" s="112"/>
      <c r="F74" s="112"/>
      <c r="G74" s="112"/>
      <c r="H74" s="112"/>
      <c r="I74" s="112"/>
      <c r="J74" s="112"/>
      <c r="K74" s="112"/>
      <c r="L74" s="112"/>
      <c r="M74" s="112"/>
      <c r="N74" s="112"/>
      <c r="O74" s="112"/>
      <c r="R74"/>
    </row>
    <row r="75" spans="1:18">
      <c r="A75" s="13"/>
      <c r="B75" s="70"/>
      <c r="C75" s="70"/>
      <c r="D75" s="70"/>
      <c r="E75" s="70"/>
      <c r="F75" s="70"/>
      <c r="G75" s="1117" t="s">
        <v>81</v>
      </c>
      <c r="H75" s="1118"/>
      <c r="I75" s="1118"/>
      <c r="J75" s="1118"/>
      <c r="K75" s="1118"/>
      <c r="L75" s="1118"/>
      <c r="M75" s="1118"/>
      <c r="N75" s="1118"/>
      <c r="O75" s="1118"/>
      <c r="P75" s="1119"/>
      <c r="Q75" s="13"/>
    </row>
    <row r="76" spans="1:18">
      <c r="A76" s="13"/>
      <c r="B76" s="284"/>
      <c r="C76" s="813"/>
      <c r="D76" s="814"/>
      <c r="E76" s="814"/>
      <c r="F76" s="815"/>
      <c r="G76" s="111">
        <v>2026</v>
      </c>
      <c r="H76" s="33">
        <v>2027</v>
      </c>
      <c r="I76" s="34">
        <v>2028</v>
      </c>
      <c r="J76" s="33">
        <v>2029</v>
      </c>
      <c r="K76" s="34">
        <v>2030</v>
      </c>
      <c r="L76" s="33">
        <v>2031</v>
      </c>
      <c r="M76" s="35">
        <v>2032</v>
      </c>
      <c r="N76" s="34">
        <v>2033</v>
      </c>
      <c r="O76" s="33">
        <v>2034</v>
      </c>
      <c r="P76" s="33">
        <v>2035</v>
      </c>
      <c r="Q76" s="13"/>
    </row>
    <row r="77" spans="1:18">
      <c r="A77" s="13"/>
      <c r="B77" s="93" t="s">
        <v>629</v>
      </c>
      <c r="C77" s="284"/>
      <c r="D77" s="814"/>
      <c r="E77" s="814"/>
      <c r="F77" s="726" t="s">
        <v>803</v>
      </c>
      <c r="G77" s="819" t="s">
        <v>20</v>
      </c>
      <c r="H77" s="141"/>
      <c r="I77" s="132"/>
      <c r="J77" s="141"/>
      <c r="K77" s="132"/>
      <c r="L77" s="141"/>
      <c r="M77" s="95"/>
      <c r="N77" s="132"/>
      <c r="O77" s="141"/>
      <c r="P77" s="95"/>
      <c r="Q77" s="13"/>
    </row>
    <row r="78" spans="1:18">
      <c r="A78" s="13"/>
      <c r="B78" s="93" t="s">
        <v>804</v>
      </c>
      <c r="C78" s="284"/>
      <c r="D78" s="814"/>
      <c r="E78" s="814"/>
      <c r="F78" s="726" t="s">
        <v>635</v>
      </c>
      <c r="G78" s="139"/>
      <c r="H78" s="141"/>
      <c r="I78" s="132"/>
      <c r="J78" s="141"/>
      <c r="K78" s="132"/>
      <c r="L78" s="141"/>
      <c r="M78" s="95"/>
      <c r="N78" s="132"/>
      <c r="O78" s="141"/>
      <c r="P78" s="95"/>
      <c r="Q78" s="13"/>
    </row>
    <row r="79" spans="1:18">
      <c r="A79" s="13"/>
      <c r="B79" s="171" t="s">
        <v>805</v>
      </c>
      <c r="C79" s="816"/>
      <c r="D79" s="817"/>
      <c r="E79" s="817"/>
      <c r="F79" s="818" t="s">
        <v>806</v>
      </c>
      <c r="G79" s="98"/>
      <c r="H79" s="80"/>
      <c r="I79" s="176"/>
      <c r="J79" s="80"/>
      <c r="K79" s="176"/>
      <c r="L79" s="80"/>
      <c r="M79" s="94"/>
      <c r="N79" s="176"/>
      <c r="O79" s="80"/>
      <c r="P79" s="94"/>
      <c r="Q79" s="13"/>
    </row>
    <row r="80" spans="1:18">
      <c r="A80" s="10"/>
      <c r="B80" s="10"/>
      <c r="C80" s="10"/>
      <c r="D80" s="10"/>
      <c r="E80" s="10"/>
      <c r="F80" s="10"/>
      <c r="G80" s="10"/>
      <c r="H80" s="10"/>
      <c r="I80" s="10"/>
      <c r="J80" s="10"/>
      <c r="K80" s="10"/>
      <c r="L80" s="10"/>
      <c r="M80" s="10"/>
      <c r="N80" s="10"/>
      <c r="O80" s="10"/>
    </row>
    <row r="81" spans="1:17">
      <c r="A81" s="113" t="s">
        <v>807</v>
      </c>
      <c r="B81" s="114"/>
      <c r="C81" s="114"/>
      <c r="D81" s="114"/>
      <c r="E81" s="114"/>
      <c r="F81" s="114"/>
      <c r="G81" s="114"/>
      <c r="H81" s="114"/>
      <c r="I81" s="114"/>
      <c r="J81" s="114"/>
      <c r="K81" s="114"/>
      <c r="L81" s="114"/>
      <c r="M81" s="114"/>
      <c r="N81" s="114"/>
      <c r="O81" s="115"/>
    </row>
    <row r="82" spans="1:17">
      <c r="A82" s="121"/>
      <c r="B82" s="119"/>
      <c r="C82" s="119"/>
      <c r="D82" s="119"/>
      <c r="E82" s="119"/>
      <c r="F82" s="119"/>
      <c r="G82" s="119"/>
      <c r="H82" s="119"/>
      <c r="I82" s="119"/>
      <c r="J82" s="119"/>
      <c r="K82" s="119"/>
      <c r="L82" s="119"/>
      <c r="M82" s="119"/>
      <c r="N82" s="119"/>
      <c r="O82" s="120"/>
    </row>
    <row r="83" spans="1:17">
      <c r="A83" s="10"/>
      <c r="B83" s="10"/>
      <c r="C83" s="10"/>
      <c r="D83" s="10"/>
      <c r="E83" s="10"/>
      <c r="F83" s="10"/>
      <c r="G83" s="10"/>
      <c r="H83" s="10"/>
      <c r="I83" s="10"/>
      <c r="J83" s="10"/>
      <c r="K83" s="10"/>
      <c r="L83" s="10"/>
      <c r="M83" s="10"/>
      <c r="N83" s="10"/>
      <c r="O83" s="10"/>
    </row>
    <row r="84" spans="1:17">
      <c r="A84" s="69" t="s">
        <v>808</v>
      </c>
      <c r="B84" s="13"/>
      <c r="C84" s="13"/>
      <c r="D84" s="13"/>
      <c r="E84" s="13"/>
      <c r="F84" s="13"/>
      <c r="G84" s="13"/>
      <c r="H84" s="13"/>
      <c r="I84" s="13"/>
      <c r="J84" s="13"/>
      <c r="K84" s="13"/>
      <c r="L84" s="13"/>
      <c r="M84" s="13"/>
      <c r="N84" s="13"/>
      <c r="O84" s="104"/>
      <c r="P84" s="104"/>
      <c r="Q84" s="104"/>
    </row>
    <row r="85" spans="1:17">
      <c r="A85" s="13"/>
      <c r="B85" s="13"/>
      <c r="C85" s="13"/>
      <c r="D85" s="13"/>
      <c r="E85" s="13"/>
      <c r="F85" s="619" t="s">
        <v>80</v>
      </c>
      <c r="G85" s="1117" t="s">
        <v>81</v>
      </c>
      <c r="H85" s="1118"/>
      <c r="I85" s="1118"/>
      <c r="J85" s="1118"/>
      <c r="K85" s="1118"/>
      <c r="L85" s="1118"/>
      <c r="M85" s="1118"/>
      <c r="N85" s="1118"/>
      <c r="O85" s="1118"/>
      <c r="P85" s="1119"/>
      <c r="Q85" s="13"/>
    </row>
    <row r="86" spans="1:17" ht="45">
      <c r="A86" s="13"/>
      <c r="B86" s="96"/>
      <c r="C86" s="602" t="s">
        <v>451</v>
      </c>
      <c r="D86" s="478" t="s">
        <v>452</v>
      </c>
      <c r="E86" s="358"/>
      <c r="F86" s="620">
        <f>D87</f>
        <v>0</v>
      </c>
      <c r="G86" s="33">
        <v>2026</v>
      </c>
      <c r="H86" s="34">
        <v>2027</v>
      </c>
      <c r="I86" s="33">
        <v>2028</v>
      </c>
      <c r="J86" s="34">
        <v>2029</v>
      </c>
      <c r="K86" s="33">
        <v>2030</v>
      </c>
      <c r="L86" s="34">
        <v>2031</v>
      </c>
      <c r="M86" s="33">
        <v>2032</v>
      </c>
      <c r="N86" s="34">
        <v>2033</v>
      </c>
      <c r="O86" s="33">
        <v>2034</v>
      </c>
      <c r="P86" s="33">
        <v>2035</v>
      </c>
      <c r="Q86" s="13"/>
    </row>
    <row r="87" spans="1:17">
      <c r="A87" s="13"/>
      <c r="B87" s="130" t="s">
        <v>629</v>
      </c>
      <c r="C87" s="358"/>
      <c r="D87" s="358"/>
      <c r="E87" s="358"/>
      <c r="F87" s="33"/>
      <c r="G87" s="111"/>
      <c r="H87" s="33"/>
      <c r="I87" s="34"/>
      <c r="J87" s="33"/>
      <c r="K87" s="34"/>
      <c r="L87" s="33"/>
      <c r="M87" s="35"/>
      <c r="N87" s="34"/>
      <c r="O87" s="33"/>
      <c r="P87" s="33"/>
      <c r="Q87" s="13"/>
    </row>
    <row r="88" spans="1:17">
      <c r="A88" s="13"/>
      <c r="B88" s="129" t="s">
        <v>809</v>
      </c>
      <c r="C88" s="603">
        <f>C84</f>
        <v>0</v>
      </c>
      <c r="D88" s="585"/>
      <c r="E88" s="820" t="s">
        <v>810</v>
      </c>
      <c r="F88" s="175"/>
      <c r="G88" s="41">
        <f>F88*(1+'BDD Coûts unitaires repères'!$K$13)^($G$86-$F$86)</f>
        <v>0</v>
      </c>
      <c r="H88" s="41">
        <f>G88*(1+'BDD Coûts unitaires repères'!L$13)</f>
        <v>0</v>
      </c>
      <c r="I88" s="41">
        <f>H88*(1+'BDD Coûts unitaires repères'!M$13)</f>
        <v>0</v>
      </c>
      <c r="J88" s="41">
        <f>I88*(1+'BDD Coûts unitaires repères'!N$13)</f>
        <v>0</v>
      </c>
      <c r="K88" s="41">
        <f>J88*(1+'BDD Coûts unitaires repères'!O$13)</f>
        <v>0</v>
      </c>
      <c r="L88" s="41">
        <f>K88*(1+'BDD Coûts unitaires repères'!P$13)</f>
        <v>0</v>
      </c>
      <c r="M88" s="41">
        <f>L88*(1+'BDD Coûts unitaires repères'!Q$13)</f>
        <v>0</v>
      </c>
      <c r="N88" s="41">
        <f>M88*(1+'BDD Coûts unitaires repères'!R$13)</f>
        <v>0</v>
      </c>
      <c r="O88" s="41">
        <f>N88*(1+'BDD Coûts unitaires repères'!S$13)</f>
        <v>0</v>
      </c>
      <c r="P88" s="41">
        <f>O88*(1+'BDD Coûts unitaires repères'!T$13)</f>
        <v>0</v>
      </c>
      <c r="Q88" s="13"/>
    </row>
    <row r="89" spans="1:17">
      <c r="A89" s="13"/>
      <c r="B89" s="46" t="s">
        <v>811</v>
      </c>
      <c r="C89" s="46"/>
      <c r="D89" s="130"/>
      <c r="E89" s="130"/>
      <c r="F89" s="747"/>
      <c r="G89" s="111"/>
      <c r="H89" s="33"/>
      <c r="I89" s="34"/>
      <c r="J89" s="33"/>
      <c r="K89" s="34"/>
      <c r="L89" s="33"/>
      <c r="M89" s="35"/>
      <c r="N89" s="34"/>
      <c r="O89" s="33"/>
      <c r="P89" s="33"/>
      <c r="Q89" s="13"/>
    </row>
    <row r="90" spans="1:17">
      <c r="A90" s="13"/>
      <c r="B90" s="129" t="s">
        <v>809</v>
      </c>
      <c r="C90" s="792" t="str">
        <f>C86</f>
        <v>TTC/ HT</v>
      </c>
      <c r="D90" s="794"/>
      <c r="E90" s="821" t="s">
        <v>812</v>
      </c>
      <c r="F90" s="133"/>
      <c r="G90" s="756">
        <f>F90*(1+'BDD Coûts unitaires repères'!$K$13)^($G$86-$F$86)</f>
        <v>0</v>
      </c>
      <c r="H90" s="756">
        <f>G90*(1+'BDD Coûts unitaires repères'!L$13)</f>
        <v>0</v>
      </c>
      <c r="I90" s="756">
        <f>H90*(1+'BDD Coûts unitaires repères'!M$13)</f>
        <v>0</v>
      </c>
      <c r="J90" s="756">
        <f>I90*(1+'BDD Coûts unitaires repères'!N$13)</f>
        <v>0</v>
      </c>
      <c r="K90" s="756">
        <f>J90*(1+'BDD Coûts unitaires repères'!O$13)</f>
        <v>0</v>
      </c>
      <c r="L90" s="756">
        <f>K90*(1+'BDD Coûts unitaires repères'!P$13)</f>
        <v>0</v>
      </c>
      <c r="M90" s="756">
        <f>L90*(1+'BDD Coûts unitaires repères'!Q$13)</f>
        <v>0</v>
      </c>
      <c r="N90" s="756">
        <f>M90*(1+'BDD Coûts unitaires repères'!R$13)</f>
        <v>0</v>
      </c>
      <c r="O90" s="756">
        <f>N90*(1+'BDD Coûts unitaires repères'!S$13)</f>
        <v>0</v>
      </c>
      <c r="P90" s="756">
        <f>O90*(1+'BDD Coûts unitaires repères'!T$13)</f>
        <v>0</v>
      </c>
      <c r="Q90" s="13"/>
    </row>
    <row r="91" spans="1:17">
      <c r="A91" s="13"/>
      <c r="B91" s="93" t="s">
        <v>771</v>
      </c>
      <c r="C91" s="603">
        <f>C87</f>
        <v>0</v>
      </c>
      <c r="D91" s="585"/>
      <c r="E91" s="822" t="s">
        <v>813</v>
      </c>
      <c r="F91" s="175"/>
      <c r="G91" s="41">
        <f t="shared" ref="G91:P91" si="4">F91</f>
        <v>0</v>
      </c>
      <c r="H91" s="41">
        <f t="shared" si="4"/>
        <v>0</v>
      </c>
      <c r="I91" s="41">
        <f t="shared" si="4"/>
        <v>0</v>
      </c>
      <c r="J91" s="41">
        <f t="shared" si="4"/>
        <v>0</v>
      </c>
      <c r="K91" s="41">
        <f t="shared" si="4"/>
        <v>0</v>
      </c>
      <c r="L91" s="41">
        <f t="shared" si="4"/>
        <v>0</v>
      </c>
      <c r="M91" s="41">
        <f t="shared" si="4"/>
        <v>0</v>
      </c>
      <c r="N91" s="41">
        <f t="shared" si="4"/>
        <v>0</v>
      </c>
      <c r="O91" s="41">
        <f t="shared" si="4"/>
        <v>0</v>
      </c>
      <c r="P91" s="41">
        <f t="shared" si="4"/>
        <v>0</v>
      </c>
      <c r="Q91" s="13"/>
    </row>
    <row r="92" spans="1:17">
      <c r="A92" s="13"/>
      <c r="B92" s="13"/>
      <c r="C92" s="13"/>
      <c r="D92" s="13"/>
      <c r="E92" s="13"/>
      <c r="F92" s="541"/>
      <c r="G92" s="541" t="s">
        <v>814</v>
      </c>
      <c r="H92" s="754"/>
      <c r="I92" s="754"/>
      <c r="J92" s="754"/>
      <c r="K92" s="754"/>
      <c r="L92" s="754"/>
      <c r="M92" s="754"/>
      <c r="N92" s="754"/>
      <c r="O92" s="754"/>
      <c r="P92" s="754"/>
      <c r="Q92" s="13"/>
    </row>
    <row r="93" spans="1:17">
      <c r="A93" s="10"/>
      <c r="B93" s="10"/>
      <c r="C93" s="10"/>
      <c r="D93" s="10"/>
      <c r="E93" s="10"/>
      <c r="G93" s="10"/>
      <c r="H93" s="10"/>
      <c r="I93" s="10"/>
      <c r="J93" s="10"/>
      <c r="K93" s="10"/>
      <c r="L93" s="10"/>
      <c r="M93" s="10"/>
      <c r="N93" s="10"/>
      <c r="O93" s="10"/>
    </row>
    <row r="94" spans="1:17">
      <c r="A94" s="113" t="s">
        <v>807</v>
      </c>
      <c r="B94" s="114"/>
      <c r="C94" s="114"/>
      <c r="D94" s="114"/>
      <c r="E94" s="114"/>
      <c r="F94" s="114"/>
      <c r="G94" s="114"/>
      <c r="H94" s="114"/>
      <c r="I94" s="114"/>
      <c r="J94" s="114"/>
      <c r="K94" s="114"/>
      <c r="L94" s="114"/>
      <c r="M94" s="114"/>
      <c r="N94" s="114"/>
      <c r="O94" s="115"/>
    </row>
    <row r="95" spans="1:17">
      <c r="A95" s="121"/>
      <c r="B95" s="119"/>
      <c r="C95" s="119"/>
      <c r="D95" s="119"/>
      <c r="E95" s="119"/>
      <c r="F95" s="119"/>
      <c r="G95" s="119"/>
      <c r="H95" s="119"/>
      <c r="I95" s="119"/>
      <c r="J95" s="119"/>
      <c r="K95" s="119"/>
      <c r="L95" s="119"/>
      <c r="M95" s="119"/>
      <c r="N95" s="119"/>
      <c r="O95" s="120"/>
    </row>
    <row r="96" spans="1:17">
      <c r="A96" s="119"/>
      <c r="B96" s="119"/>
      <c r="C96" s="119"/>
      <c r="D96" s="119"/>
      <c r="E96" s="119"/>
      <c r="F96" s="119"/>
      <c r="G96" s="119"/>
      <c r="H96" s="119"/>
      <c r="I96" s="119"/>
      <c r="J96" s="119"/>
      <c r="K96" s="119"/>
      <c r="L96" s="119"/>
      <c r="M96" s="119"/>
      <c r="N96" s="119"/>
    </row>
    <row r="97" spans="1:18">
      <c r="A97" s="67" t="s">
        <v>31</v>
      </c>
      <c r="B97" s="68"/>
      <c r="C97" s="68"/>
      <c r="D97" s="68"/>
      <c r="E97" s="68"/>
      <c r="F97" s="68"/>
      <c r="G97" s="68"/>
      <c r="H97" s="68"/>
      <c r="I97" s="68"/>
      <c r="J97" s="68"/>
      <c r="K97" s="68"/>
      <c r="L97" s="68"/>
      <c r="M97" s="68"/>
      <c r="N97" s="68"/>
      <c r="O97" s="68"/>
      <c r="P97" s="68"/>
      <c r="Q97" s="68"/>
    </row>
    <row r="98" spans="1:18">
      <c r="A98" s="32" t="s">
        <v>815</v>
      </c>
      <c r="B98" s="32" t="s">
        <v>410</v>
      </c>
      <c r="C98" s="10"/>
      <c r="D98" s="10"/>
      <c r="E98" s="10"/>
      <c r="F98" s="10"/>
      <c r="G98" s="10"/>
      <c r="H98" s="10"/>
      <c r="I98" s="10"/>
      <c r="J98" s="10"/>
      <c r="K98" s="10"/>
      <c r="L98" s="10"/>
      <c r="M98" s="10"/>
      <c r="N98" s="10"/>
      <c r="O98" s="10"/>
      <c r="P98" s="10"/>
      <c r="Q98" s="10"/>
    </row>
    <row r="99" spans="1:18">
      <c r="A99" s="69" t="s">
        <v>816</v>
      </c>
      <c r="B99" s="13"/>
      <c r="C99" s="13"/>
      <c r="D99" s="13"/>
      <c r="E99" s="13"/>
      <c r="F99" s="13"/>
      <c r="G99" s="13"/>
      <c r="H99" s="13"/>
      <c r="I99" s="13"/>
      <c r="J99" s="13"/>
      <c r="K99" s="13"/>
      <c r="L99" s="13"/>
      <c r="M99" s="13"/>
      <c r="N99" s="13"/>
      <c r="O99" s="104"/>
      <c r="P99" s="104"/>
      <c r="Q99" s="104"/>
    </row>
    <row r="100" spans="1:18">
      <c r="A100" s="69" t="s">
        <v>817</v>
      </c>
      <c r="B100" s="13"/>
      <c r="C100" s="13"/>
      <c r="D100" s="13"/>
      <c r="E100" s="13"/>
      <c r="F100" s="13"/>
      <c r="G100" s="13"/>
      <c r="H100" s="13"/>
      <c r="I100" s="13"/>
      <c r="J100" s="13"/>
      <c r="K100" s="13"/>
      <c r="L100" s="13"/>
      <c r="M100" s="13"/>
      <c r="N100" s="13"/>
      <c r="O100" s="104"/>
      <c r="P100" s="104"/>
      <c r="Q100" s="104"/>
    </row>
    <row r="101" spans="1:18">
      <c r="A101" s="69"/>
      <c r="B101" s="13"/>
      <c r="C101" s="13"/>
      <c r="D101" s="13"/>
      <c r="E101" s="13"/>
      <c r="F101" s="13"/>
      <c r="G101" s="1117" t="s">
        <v>81</v>
      </c>
      <c r="H101" s="1118"/>
      <c r="I101" s="1118"/>
      <c r="J101" s="1118"/>
      <c r="K101" s="1118"/>
      <c r="L101" s="1118"/>
      <c r="M101" s="1118"/>
      <c r="N101" s="1118"/>
      <c r="O101" s="1148"/>
      <c r="P101" s="1149"/>
      <c r="Q101" s="104"/>
    </row>
    <row r="102" spans="1:18">
      <c r="A102" s="69"/>
      <c r="B102" s="13"/>
      <c r="C102" s="13"/>
      <c r="D102" s="13"/>
      <c r="E102" s="13"/>
      <c r="F102" s="13"/>
      <c r="G102" s="33">
        <v>2026</v>
      </c>
      <c r="H102" s="34">
        <v>2027</v>
      </c>
      <c r="I102" s="33">
        <v>2028</v>
      </c>
      <c r="J102" s="34">
        <v>2029</v>
      </c>
      <c r="K102" s="33">
        <v>2030</v>
      </c>
      <c r="L102" s="34">
        <v>2031</v>
      </c>
      <c r="M102" s="33">
        <v>2032</v>
      </c>
      <c r="N102" s="34">
        <v>2033</v>
      </c>
      <c r="O102" s="33">
        <v>2034</v>
      </c>
      <c r="P102" s="33">
        <v>2035</v>
      </c>
      <c r="Q102" s="104"/>
    </row>
    <row r="103" spans="1:18">
      <c r="A103" s="13"/>
      <c r="B103" s="655" t="s">
        <v>818</v>
      </c>
      <c r="C103" s="13"/>
      <c r="D103" s="13"/>
      <c r="E103" s="13"/>
      <c r="F103" s="13"/>
      <c r="G103" s="474" t="s">
        <v>20</v>
      </c>
      <c r="H103" s="474"/>
      <c r="I103" s="474"/>
      <c r="J103" s="474"/>
      <c r="K103" s="474"/>
      <c r="L103" s="474"/>
      <c r="M103" s="474"/>
      <c r="N103" s="474"/>
      <c r="O103" s="474"/>
      <c r="P103" s="474"/>
      <c r="Q103" s="13"/>
    </row>
    <row r="105" spans="1:18">
      <c r="A105" s="10"/>
      <c r="B105" s="10"/>
      <c r="C105" s="10"/>
      <c r="D105" s="10"/>
      <c r="E105" s="10"/>
      <c r="F105" s="10"/>
      <c r="G105" s="10"/>
      <c r="H105" s="10"/>
      <c r="I105" s="10"/>
      <c r="J105" s="10"/>
      <c r="K105" s="10"/>
      <c r="L105" s="10"/>
      <c r="M105" s="10"/>
      <c r="N105" s="10"/>
      <c r="O105" s="10"/>
      <c r="Q105" s="10"/>
    </row>
    <row r="106" spans="1:18" s="559" customFormat="1">
      <c r="A106" s="112"/>
      <c r="B106" s="112"/>
      <c r="C106" s="112"/>
      <c r="D106" s="112"/>
      <c r="E106" s="112"/>
      <c r="F106" s="112"/>
      <c r="G106" s="112"/>
      <c r="H106" s="112"/>
      <c r="I106" s="112"/>
      <c r="J106" s="112"/>
      <c r="K106" s="112"/>
      <c r="L106" s="112"/>
      <c r="M106" s="112"/>
      <c r="N106" s="112"/>
      <c r="O106" s="112"/>
      <c r="P106" s="112"/>
      <c r="R106"/>
    </row>
    <row r="107" spans="1:18">
      <c r="A107" s="704" t="s">
        <v>498</v>
      </c>
      <c r="B107" s="114"/>
      <c r="C107" s="114"/>
      <c r="D107" s="114"/>
      <c r="E107" s="114"/>
      <c r="F107" s="114"/>
      <c r="G107" s="114"/>
      <c r="H107" s="114"/>
      <c r="I107" s="114"/>
      <c r="J107" s="114"/>
      <c r="K107" s="114"/>
      <c r="L107" s="114"/>
      <c r="M107" s="114"/>
      <c r="N107" s="114"/>
      <c r="O107" s="115"/>
    </row>
    <row r="108" spans="1:18">
      <c r="A108" s="559" t="s">
        <v>819</v>
      </c>
      <c r="B108" s="112"/>
      <c r="C108" s="112"/>
      <c r="D108" s="112"/>
      <c r="E108" s="112"/>
      <c r="F108" s="112"/>
      <c r="G108" s="112"/>
      <c r="H108" s="112"/>
      <c r="I108" s="112"/>
      <c r="J108" s="112"/>
      <c r="K108" s="112"/>
      <c r="L108" s="112"/>
      <c r="M108" s="112"/>
      <c r="N108" s="112"/>
      <c r="O108" s="117"/>
    </row>
    <row r="109" spans="1:18" s="559" customFormat="1" ht="45">
      <c r="A109" s="112"/>
      <c r="B109" s="241" t="s">
        <v>820</v>
      </c>
      <c r="C109" s="964" t="s">
        <v>821</v>
      </c>
      <c r="D109" s="964" t="s">
        <v>822</v>
      </c>
      <c r="E109" s="965" t="s">
        <v>823</v>
      </c>
      <c r="F109" s="112"/>
      <c r="G109" s="112"/>
      <c r="H109" s="112"/>
      <c r="I109" s="112"/>
      <c r="J109" s="112"/>
      <c r="K109" s="112"/>
      <c r="L109" s="112"/>
      <c r="M109" s="112"/>
      <c r="N109" s="112"/>
      <c r="O109" s="117"/>
      <c r="R109"/>
    </row>
    <row r="110" spans="1:18" s="559" customFormat="1">
      <c r="A110" s="112"/>
      <c r="B110" s="233" t="s">
        <v>824</v>
      </c>
      <c r="C110" s="966">
        <v>0.22</v>
      </c>
      <c r="D110" s="966">
        <v>0.45</v>
      </c>
      <c r="E110" s="966">
        <v>0.33</v>
      </c>
      <c r="F110" s="112"/>
      <c r="G110" s="112"/>
      <c r="H110" s="112"/>
      <c r="I110" s="112"/>
      <c r="J110" s="112"/>
      <c r="K110" s="112"/>
      <c r="L110" s="112"/>
      <c r="M110" s="112"/>
      <c r="N110" s="112"/>
      <c r="O110" s="117"/>
      <c r="R110"/>
    </row>
    <row r="111" spans="1:18" s="559" customFormat="1" ht="30">
      <c r="A111" s="112"/>
      <c r="B111" s="239" t="s">
        <v>825</v>
      </c>
      <c r="C111" s="967">
        <v>0.5</v>
      </c>
      <c r="D111" s="968" t="s">
        <v>826</v>
      </c>
      <c r="E111" s="967"/>
      <c r="F111" s="112"/>
      <c r="G111" s="112"/>
      <c r="H111" s="112"/>
      <c r="I111" s="112"/>
      <c r="J111" s="112"/>
      <c r="K111" s="112"/>
      <c r="L111" s="112"/>
      <c r="M111" s="112"/>
      <c r="N111" s="112"/>
      <c r="O111" s="117"/>
      <c r="R111"/>
    </row>
    <row r="112" spans="1:18">
      <c r="A112" s="119"/>
      <c r="B112" s="119"/>
      <c r="C112" s="119"/>
      <c r="D112" s="119"/>
      <c r="E112" s="119"/>
      <c r="F112" s="119"/>
      <c r="G112" s="119"/>
      <c r="H112" s="119"/>
      <c r="I112" s="119"/>
      <c r="J112" s="119"/>
      <c r="K112" s="119"/>
      <c r="L112" s="119"/>
      <c r="M112" s="119"/>
      <c r="N112" s="119"/>
      <c r="O112" s="120"/>
    </row>
    <row r="113" spans="1:18">
      <c r="A113" s="10"/>
      <c r="B113" s="10"/>
      <c r="C113" s="10"/>
      <c r="D113" s="10"/>
      <c r="E113" s="10"/>
      <c r="F113" s="10"/>
      <c r="G113" s="10"/>
      <c r="H113" s="10"/>
      <c r="I113" s="10"/>
      <c r="J113" s="10"/>
      <c r="K113" s="10"/>
      <c r="L113" s="10"/>
      <c r="M113" s="10"/>
      <c r="N113" s="10"/>
      <c r="O113" s="10"/>
    </row>
    <row r="114" spans="1:18" s="557" customFormat="1">
      <c r="A114" s="67" t="s">
        <v>39</v>
      </c>
      <c r="B114" s="68"/>
      <c r="C114" s="68"/>
      <c r="D114" s="68"/>
      <c r="E114" s="68"/>
      <c r="F114" s="68"/>
      <c r="G114" s="68"/>
      <c r="H114" s="68"/>
      <c r="I114" s="68"/>
      <c r="J114" s="68"/>
      <c r="K114" s="68"/>
      <c r="L114" s="68"/>
      <c r="M114" s="68"/>
      <c r="N114" s="68"/>
      <c r="O114" s="68"/>
      <c r="P114" s="68"/>
      <c r="Q114" s="68"/>
      <c r="R114"/>
    </row>
    <row r="115" spans="1:18">
      <c r="A115" s="32" t="s">
        <v>827</v>
      </c>
      <c r="B115" s="32" t="s">
        <v>410</v>
      </c>
      <c r="C115" s="10"/>
      <c r="D115" s="10"/>
      <c r="E115" s="10"/>
      <c r="F115" s="10"/>
      <c r="G115" s="10"/>
      <c r="H115" s="10"/>
      <c r="I115" s="10"/>
      <c r="J115" s="10"/>
      <c r="K115" s="10"/>
      <c r="L115" s="10"/>
      <c r="M115" s="10"/>
      <c r="N115" s="10"/>
      <c r="O115" s="10"/>
      <c r="P115" s="10"/>
      <c r="Q115" s="10"/>
    </row>
    <row r="116" spans="1:18">
      <c r="A116" s="703" t="s">
        <v>828</v>
      </c>
      <c r="B116" s="10"/>
      <c r="C116" s="10"/>
      <c r="D116" s="10"/>
      <c r="E116" s="10"/>
      <c r="F116" s="10"/>
      <c r="G116" s="10"/>
      <c r="H116" s="10"/>
      <c r="I116" s="10"/>
      <c r="J116" s="10"/>
      <c r="K116" s="10"/>
      <c r="L116" s="10"/>
      <c r="M116" s="10"/>
      <c r="N116" s="10"/>
      <c r="O116" s="10"/>
    </row>
    <row r="117" spans="1:18">
      <c r="A117" s="703"/>
      <c r="B117" s="13"/>
      <c r="C117" s="13"/>
      <c r="D117" s="13"/>
      <c r="E117" s="13"/>
      <c r="F117" s="13"/>
      <c r="G117" s="1117" t="s">
        <v>81</v>
      </c>
      <c r="H117" s="1118"/>
      <c r="I117" s="1118"/>
      <c r="J117" s="1118"/>
      <c r="K117" s="1118"/>
      <c r="L117" s="1118"/>
      <c r="M117" s="1118"/>
      <c r="N117" s="1118"/>
      <c r="O117" s="1118"/>
      <c r="P117" s="1119"/>
    </row>
    <row r="118" spans="1:18" ht="45">
      <c r="A118" s="703"/>
      <c r="B118" s="96" t="s">
        <v>829</v>
      </c>
      <c r="C118" s="602" t="s">
        <v>451</v>
      </c>
      <c r="D118" s="478" t="s">
        <v>452</v>
      </c>
      <c r="E118" s="13"/>
      <c r="F118" s="13"/>
      <c r="G118" s="33">
        <v>2026</v>
      </c>
      <c r="H118" s="34">
        <v>2027</v>
      </c>
      <c r="I118" s="33">
        <v>2028</v>
      </c>
      <c r="J118" s="34">
        <v>2029</v>
      </c>
      <c r="K118" s="33">
        <v>2030</v>
      </c>
      <c r="L118" s="34">
        <v>2031</v>
      </c>
      <c r="M118" s="33">
        <v>2032</v>
      </c>
      <c r="N118" s="34">
        <v>2033</v>
      </c>
      <c r="O118" s="33">
        <v>2034</v>
      </c>
      <c r="P118" s="33">
        <v>2035</v>
      </c>
    </row>
    <row r="119" spans="1:18" ht="30">
      <c r="A119" s="509" t="s">
        <v>477</v>
      </c>
      <c r="B119" s="529" t="s">
        <v>687</v>
      </c>
      <c r="C119" s="511" t="s">
        <v>145</v>
      </c>
      <c r="D119" s="478">
        <f>D44</f>
        <v>0</v>
      </c>
      <c r="E119" s="13"/>
      <c r="F119" s="13"/>
      <c r="G119" s="426" t="e">
        <f>G47*G103</f>
        <v>#VALUE!</v>
      </c>
      <c r="H119" s="426">
        <f>H47*H103</f>
        <v>0</v>
      </c>
      <c r="I119" s="426">
        <f t="shared" ref="I119:O119" si="5">I47*I103</f>
        <v>0</v>
      </c>
      <c r="J119" s="426">
        <f t="shared" si="5"/>
        <v>0</v>
      </c>
      <c r="K119" s="426">
        <f t="shared" si="5"/>
        <v>0</v>
      </c>
      <c r="L119" s="426">
        <f t="shared" si="5"/>
        <v>0</v>
      </c>
      <c r="M119" s="426">
        <f t="shared" si="5"/>
        <v>0</v>
      </c>
      <c r="N119" s="426">
        <f t="shared" si="5"/>
        <v>0</v>
      </c>
      <c r="O119" s="426">
        <f t="shared" si="5"/>
        <v>0</v>
      </c>
      <c r="P119" s="426">
        <f>P47*P103</f>
        <v>0</v>
      </c>
      <c r="Q119" s="13"/>
    </row>
    <row r="120" spans="1:18" ht="15.75" thickBot="1">
      <c r="A120" s="155"/>
      <c r="B120" s="155"/>
      <c r="C120" s="155"/>
      <c r="D120" s="155"/>
      <c r="E120" s="155"/>
      <c r="F120" s="155"/>
      <c r="G120" s="155"/>
      <c r="H120" s="155"/>
      <c r="I120" s="155"/>
      <c r="J120" s="155"/>
      <c r="K120" s="155"/>
      <c r="L120" s="155"/>
      <c r="M120" s="155"/>
      <c r="N120" s="155"/>
      <c r="O120" s="155"/>
      <c r="P120" s="155"/>
      <c r="Q120" s="155"/>
    </row>
    <row r="121" spans="1:18" ht="15.75" thickTop="1">
      <c r="A121" s="182" t="s">
        <v>481</v>
      </c>
      <c r="B121" s="183"/>
      <c r="C121" s="183"/>
      <c r="D121" s="183"/>
      <c r="E121" s="183"/>
      <c r="F121" s="183"/>
      <c r="G121" s="183"/>
      <c r="H121" s="183"/>
      <c r="I121" s="183"/>
      <c r="J121" s="183"/>
      <c r="K121" s="183"/>
      <c r="L121" s="183"/>
      <c r="M121" s="183"/>
      <c r="N121" s="183"/>
      <c r="O121" s="183"/>
      <c r="P121" s="183"/>
      <c r="Q121" s="183"/>
    </row>
    <row r="122" spans="1:18">
      <c r="A122" s="162" t="s">
        <v>482</v>
      </c>
      <c r="B122" s="97"/>
      <c r="C122" s="97"/>
      <c r="D122" s="97"/>
      <c r="E122" s="97"/>
      <c r="F122" s="97"/>
      <c r="G122" s="97"/>
      <c r="H122" s="97"/>
      <c r="I122" s="97"/>
      <c r="J122" s="97"/>
      <c r="K122" s="97"/>
      <c r="L122" s="97"/>
      <c r="M122" s="97"/>
      <c r="N122" s="97"/>
      <c r="O122" s="97"/>
      <c r="P122" s="97"/>
      <c r="Q122" s="97"/>
    </row>
    <row r="123" spans="1:18">
      <c r="A123" s="184" t="s">
        <v>754</v>
      </c>
      <c r="B123" s="184" t="s">
        <v>410</v>
      </c>
      <c r="C123" s="185"/>
      <c r="D123" s="185"/>
      <c r="E123" s="185"/>
      <c r="F123" s="185"/>
      <c r="G123" s="185"/>
      <c r="H123" s="185"/>
      <c r="I123" s="185"/>
      <c r="J123" s="185"/>
      <c r="K123" s="185"/>
      <c r="L123" s="185"/>
      <c r="M123" s="185"/>
      <c r="N123" s="185"/>
      <c r="O123" s="185"/>
      <c r="P123" s="185"/>
      <c r="Q123" s="185"/>
    </row>
    <row r="124" spans="1:18">
      <c r="A124" s="69" t="s">
        <v>484</v>
      </c>
      <c r="B124" s="13"/>
      <c r="C124" s="13"/>
      <c r="D124" s="13"/>
      <c r="E124" s="13"/>
      <c r="F124" s="13"/>
      <c r="G124" s="13"/>
      <c r="H124" s="13"/>
      <c r="I124" s="13"/>
      <c r="J124" s="13"/>
      <c r="K124" s="13"/>
      <c r="L124" s="13"/>
      <c r="M124" s="13"/>
      <c r="N124" s="13"/>
      <c r="O124" s="104"/>
      <c r="P124" s="104"/>
      <c r="Q124" s="104"/>
    </row>
    <row r="125" spans="1:18">
      <c r="A125" s="13"/>
      <c r="B125" s="13"/>
      <c r="C125" s="33" t="s">
        <v>485</v>
      </c>
      <c r="D125" s="13"/>
      <c r="E125" s="13"/>
      <c r="F125" s="13"/>
      <c r="G125" s="13"/>
      <c r="H125" s="13"/>
      <c r="I125" s="13"/>
      <c r="J125" s="13"/>
      <c r="K125" s="13"/>
      <c r="L125" s="13"/>
      <c r="M125" s="13"/>
      <c r="N125" s="13"/>
      <c r="O125" s="13"/>
      <c r="P125" s="13"/>
      <c r="Q125" s="13"/>
    </row>
    <row r="126" spans="1:18">
      <c r="A126" s="13"/>
      <c r="B126" s="108" t="s">
        <v>486</v>
      </c>
      <c r="C126" s="105" t="s">
        <v>487</v>
      </c>
      <c r="D126" s="13"/>
      <c r="E126" s="13"/>
      <c r="F126" s="13"/>
      <c r="G126" s="13"/>
      <c r="H126" s="13"/>
      <c r="I126" s="13"/>
      <c r="J126" s="13"/>
      <c r="K126" s="13"/>
      <c r="L126" s="13"/>
      <c r="M126" s="13"/>
      <c r="N126" s="13"/>
      <c r="O126" s="13"/>
      <c r="P126" s="13"/>
      <c r="Q126" s="13"/>
    </row>
    <row r="127" spans="1:18">
      <c r="A127" s="13"/>
      <c r="B127" s="108" t="s">
        <v>488</v>
      </c>
      <c r="C127" s="105"/>
      <c r="D127" s="13"/>
      <c r="E127" s="13"/>
      <c r="F127" s="13"/>
      <c r="G127" s="13"/>
      <c r="H127" s="13"/>
      <c r="I127" s="13"/>
      <c r="J127" s="13"/>
      <c r="K127" s="13"/>
      <c r="L127" s="13"/>
      <c r="M127" s="13"/>
      <c r="N127" s="13"/>
      <c r="O127" s="13"/>
      <c r="P127" s="13"/>
      <c r="Q127" s="13"/>
    </row>
    <row r="128" spans="1:18">
      <c r="A128" s="13"/>
      <c r="B128" s="108" t="s">
        <v>489</v>
      </c>
      <c r="C128" s="105"/>
      <c r="D128" s="13"/>
      <c r="E128" s="13"/>
      <c r="F128" s="13"/>
      <c r="G128" s="13"/>
      <c r="H128" s="13"/>
      <c r="I128" s="13"/>
      <c r="J128" s="13"/>
      <c r="K128" s="13"/>
      <c r="L128" s="13"/>
      <c r="M128" s="13"/>
      <c r="N128" s="13"/>
      <c r="O128" s="13"/>
      <c r="P128" s="13"/>
      <c r="Q128" s="13"/>
    </row>
    <row r="129" spans="1:17">
      <c r="A129" s="185"/>
      <c r="B129" s="185"/>
      <c r="C129" s="185"/>
      <c r="D129" s="185"/>
      <c r="E129" s="185"/>
      <c r="F129" s="185"/>
      <c r="G129" s="185"/>
      <c r="H129" s="185"/>
      <c r="I129" s="185"/>
      <c r="J129" s="185"/>
      <c r="K129" s="185"/>
      <c r="L129" s="185"/>
      <c r="M129" s="185"/>
      <c r="N129" s="185"/>
      <c r="O129" s="185"/>
      <c r="P129" s="185"/>
      <c r="Q129" s="185"/>
    </row>
    <row r="130" spans="1:17">
      <c r="A130" s="186" t="s">
        <v>690</v>
      </c>
      <c r="B130" s="187"/>
      <c r="C130" s="187"/>
      <c r="D130" s="187"/>
      <c r="E130" s="187"/>
      <c r="F130" s="187"/>
      <c r="G130" s="187"/>
      <c r="H130" s="187"/>
      <c r="I130" s="187"/>
      <c r="J130" s="187"/>
      <c r="K130" s="187"/>
      <c r="L130" s="187"/>
      <c r="M130" s="187"/>
      <c r="N130" s="187"/>
      <c r="O130" s="187"/>
      <c r="P130" s="187"/>
      <c r="Q130" s="188"/>
    </row>
    <row r="131" spans="1:17">
      <c r="A131" s="196" t="s">
        <v>220</v>
      </c>
      <c r="B131" s="197"/>
      <c r="C131" s="197"/>
      <c r="D131" s="197"/>
      <c r="E131" s="197"/>
      <c r="F131" s="197"/>
      <c r="G131" s="197"/>
      <c r="H131" s="197"/>
      <c r="I131" s="197"/>
      <c r="J131" s="197"/>
      <c r="K131" s="197"/>
      <c r="L131" s="197"/>
      <c r="M131" s="197"/>
      <c r="N131" s="197"/>
      <c r="O131" s="197"/>
      <c r="P131" s="197"/>
      <c r="Q131" s="198"/>
    </row>
    <row r="132" spans="1:17">
      <c r="A132" s="185"/>
      <c r="B132" s="185"/>
      <c r="C132" s="185"/>
      <c r="D132" s="185"/>
      <c r="E132" s="185"/>
      <c r="F132" s="185"/>
      <c r="G132" s="185"/>
      <c r="H132" s="185"/>
      <c r="I132" s="185"/>
      <c r="J132" s="185"/>
      <c r="K132" s="185"/>
      <c r="L132" s="185"/>
      <c r="M132" s="185"/>
      <c r="N132" s="185"/>
      <c r="O132" s="185"/>
      <c r="P132" s="185"/>
      <c r="Q132" s="185"/>
    </row>
    <row r="133" spans="1:17">
      <c r="A133" s="162" t="s">
        <v>598</v>
      </c>
      <c r="B133" s="97"/>
      <c r="C133" s="97"/>
      <c r="D133" s="97"/>
      <c r="E133" s="97"/>
      <c r="F133" s="97"/>
      <c r="G133" s="97"/>
      <c r="H133" s="97"/>
      <c r="I133" s="97"/>
      <c r="J133" s="97"/>
      <c r="K133" s="97"/>
      <c r="L133" s="97"/>
      <c r="M133" s="97"/>
      <c r="N133" s="97"/>
      <c r="O133" s="97"/>
      <c r="P133" s="97"/>
      <c r="Q133" s="97"/>
    </row>
    <row r="134" spans="1:17">
      <c r="A134" s="184" t="s">
        <v>754</v>
      </c>
      <c r="B134" s="184" t="s">
        <v>410</v>
      </c>
      <c r="C134" s="185"/>
      <c r="D134" s="185"/>
      <c r="E134" s="185"/>
      <c r="F134" s="185"/>
      <c r="G134" s="185"/>
      <c r="H134" s="185"/>
      <c r="I134" s="185"/>
      <c r="J134" s="185"/>
      <c r="K134" s="185"/>
      <c r="L134" s="185"/>
      <c r="M134" s="185"/>
      <c r="N134" s="185"/>
      <c r="O134" s="185"/>
      <c r="P134" s="185"/>
      <c r="Q134" s="185"/>
    </row>
    <row r="135" spans="1:17">
      <c r="A135" s="69" t="s">
        <v>599</v>
      </c>
      <c r="B135" s="13"/>
      <c r="C135" s="13"/>
      <c r="D135" s="13"/>
      <c r="E135" s="13"/>
      <c r="F135" s="13"/>
      <c r="G135" s="13"/>
      <c r="H135" s="13"/>
      <c r="I135" s="13"/>
      <c r="J135" s="13"/>
      <c r="K135" s="13"/>
      <c r="L135" s="13"/>
      <c r="M135" s="13"/>
      <c r="N135" s="13"/>
      <c r="O135" s="104"/>
      <c r="P135" s="104"/>
      <c r="Q135" s="104"/>
    </row>
    <row r="136" spans="1:17">
      <c r="A136" s="13"/>
      <c r="B136" s="13"/>
      <c r="C136" s="13"/>
      <c r="D136" s="13"/>
      <c r="E136" s="13"/>
      <c r="F136" s="619" t="s">
        <v>80</v>
      </c>
      <c r="G136" s="1117" t="s">
        <v>81</v>
      </c>
      <c r="H136" s="1118"/>
      <c r="I136" s="1118"/>
      <c r="J136" s="1118"/>
      <c r="K136" s="1118"/>
      <c r="L136" s="1118"/>
      <c r="M136" s="1118"/>
      <c r="N136" s="1118"/>
      <c r="O136" s="1118"/>
      <c r="P136" s="1119"/>
      <c r="Q136" s="13"/>
    </row>
    <row r="137" spans="1:17" ht="45">
      <c r="A137" s="13"/>
      <c r="B137" s="96" t="s">
        <v>472</v>
      </c>
      <c r="C137" s="13"/>
      <c r="D137" s="478" t="s">
        <v>452</v>
      </c>
      <c r="E137" s="358"/>
      <c r="F137" s="620">
        <f>D138</f>
        <v>0</v>
      </c>
      <c r="G137" s="33">
        <v>2026</v>
      </c>
      <c r="H137" s="34">
        <v>2027</v>
      </c>
      <c r="I137" s="33">
        <v>2028</v>
      </c>
      <c r="J137" s="34">
        <v>2029</v>
      </c>
      <c r="K137" s="33">
        <v>2030</v>
      </c>
      <c r="L137" s="34">
        <v>2031</v>
      </c>
      <c r="M137" s="33">
        <v>2032</v>
      </c>
      <c r="N137" s="34">
        <v>2033</v>
      </c>
      <c r="O137" s="33">
        <v>2034</v>
      </c>
      <c r="P137" s="33">
        <v>2035</v>
      </c>
      <c r="Q137" s="13"/>
    </row>
    <row r="138" spans="1:17">
      <c r="A138" s="13"/>
      <c r="B138" s="108" t="s">
        <v>756</v>
      </c>
      <c r="C138" s="13"/>
      <c r="D138" s="585"/>
      <c r="E138" s="13"/>
      <c r="F138" s="105" t="s">
        <v>487</v>
      </c>
      <c r="G138" s="826" t="e">
        <f>F138*(1+'BDD Coûts unitaires repères'!$K$13)^($G$137-$F$137)</f>
        <v>#VALUE!</v>
      </c>
      <c r="H138" s="826" t="e">
        <f>G138*(1+'BDD Coûts unitaires repères'!L$13)</f>
        <v>#VALUE!</v>
      </c>
      <c r="I138" s="826" t="e">
        <f>H138*(1+'BDD Coûts unitaires repères'!M$13)</f>
        <v>#VALUE!</v>
      </c>
      <c r="J138" s="826" t="e">
        <f>I138*(1+'BDD Coûts unitaires repères'!N$13)</f>
        <v>#VALUE!</v>
      </c>
      <c r="K138" s="826" t="e">
        <f>J138*(1+'BDD Coûts unitaires repères'!O$13)</f>
        <v>#VALUE!</v>
      </c>
      <c r="L138" s="826" t="e">
        <f>K138*(1+'BDD Coûts unitaires repères'!P$13)</f>
        <v>#VALUE!</v>
      </c>
      <c r="M138" s="826" t="e">
        <f>L138*(1+'BDD Coûts unitaires repères'!Q$13)</f>
        <v>#VALUE!</v>
      </c>
      <c r="N138" s="826" t="e">
        <f>M138*(1+'BDD Coûts unitaires repères'!R$13)</f>
        <v>#VALUE!</v>
      </c>
      <c r="O138" s="826" t="e">
        <f>N138*(1+'BDD Coûts unitaires repères'!S$13)</f>
        <v>#VALUE!</v>
      </c>
      <c r="P138" s="826" t="e">
        <f>O138*(1+'BDD Coûts unitaires repères'!T$13)</f>
        <v>#VALUE!</v>
      </c>
      <c r="Q138" s="13"/>
    </row>
    <row r="139" spans="1:17">
      <c r="A139" s="13"/>
      <c r="B139" s="13"/>
      <c r="C139" s="13"/>
      <c r="D139" s="13"/>
      <c r="E139" s="13"/>
      <c r="F139" s="13"/>
      <c r="G139" s="541" t="s">
        <v>656</v>
      </c>
      <c r="H139" s="13"/>
      <c r="I139" s="13"/>
      <c r="J139" s="13"/>
      <c r="K139" s="13"/>
      <c r="L139" s="13"/>
      <c r="M139" s="754"/>
      <c r="N139" s="754"/>
      <c r="O139" s="754"/>
      <c r="P139" s="754"/>
      <c r="Q139" s="13"/>
    </row>
    <row r="140" spans="1:17">
      <c r="A140" s="185"/>
      <c r="B140" s="185"/>
      <c r="C140" s="185"/>
      <c r="D140" s="185"/>
      <c r="E140" s="185"/>
      <c r="F140" s="185"/>
      <c r="G140" s="185"/>
      <c r="H140" s="185"/>
      <c r="I140" s="185"/>
      <c r="J140" s="185"/>
      <c r="K140" s="185"/>
      <c r="L140" s="185"/>
      <c r="M140" s="185"/>
      <c r="N140" s="185"/>
      <c r="O140" s="185"/>
      <c r="P140" s="185"/>
      <c r="Q140" s="185"/>
    </row>
    <row r="141" spans="1:17">
      <c r="A141" s="186" t="s">
        <v>498</v>
      </c>
      <c r="B141" s="187"/>
      <c r="C141" s="187"/>
      <c r="D141" s="187"/>
      <c r="E141" s="187"/>
      <c r="F141" s="187"/>
      <c r="G141" s="187"/>
      <c r="H141" s="187"/>
      <c r="I141" s="187"/>
      <c r="J141" s="187"/>
      <c r="K141" s="187"/>
      <c r="L141" s="187"/>
      <c r="M141" s="187"/>
      <c r="N141" s="187"/>
      <c r="O141" s="187"/>
      <c r="P141" s="187"/>
      <c r="Q141" s="188"/>
    </row>
    <row r="142" spans="1:17">
      <c r="A142" s="196" t="s">
        <v>220</v>
      </c>
      <c r="B142" s="197"/>
      <c r="C142" s="197"/>
      <c r="D142" s="197"/>
      <c r="E142" s="197"/>
      <c r="F142" s="197"/>
      <c r="G142" s="197"/>
      <c r="H142" s="197"/>
      <c r="I142" s="197"/>
      <c r="J142" s="197"/>
      <c r="K142" s="197"/>
      <c r="L142" s="197"/>
      <c r="M142" s="197"/>
      <c r="N142" s="197"/>
      <c r="O142" s="197"/>
      <c r="P142" s="197"/>
      <c r="Q142" s="198"/>
    </row>
    <row r="143" spans="1:17">
      <c r="A143" s="185"/>
      <c r="B143" s="185"/>
      <c r="C143" s="185"/>
      <c r="D143" s="185"/>
      <c r="E143" s="185"/>
      <c r="F143" s="185"/>
      <c r="G143" s="185"/>
      <c r="H143" s="185"/>
      <c r="I143" s="185"/>
      <c r="J143" s="185"/>
      <c r="K143" s="185"/>
      <c r="L143" s="185"/>
      <c r="M143" s="185"/>
      <c r="N143" s="185"/>
      <c r="O143" s="185"/>
      <c r="P143" s="185"/>
      <c r="Q143" s="185"/>
    </row>
    <row r="144" spans="1:17">
      <c r="A144" s="162" t="s">
        <v>697</v>
      </c>
      <c r="B144" s="97"/>
      <c r="C144" s="97"/>
      <c r="D144" s="97"/>
      <c r="E144" s="97"/>
      <c r="F144" s="97"/>
      <c r="G144" s="97"/>
      <c r="H144" s="97"/>
      <c r="I144" s="97"/>
      <c r="J144" s="97"/>
      <c r="K144" s="97"/>
      <c r="L144" s="97"/>
      <c r="M144" s="97"/>
      <c r="N144" s="97"/>
      <c r="O144" s="97"/>
      <c r="P144" s="97"/>
      <c r="Q144" s="97"/>
    </row>
    <row r="145" spans="1:17">
      <c r="A145" s="184" t="s">
        <v>754</v>
      </c>
      <c r="B145" s="184" t="s">
        <v>410</v>
      </c>
      <c r="C145" s="185"/>
      <c r="D145" s="185"/>
      <c r="E145" s="185"/>
      <c r="F145" s="185"/>
      <c r="G145" s="185"/>
      <c r="H145" s="185"/>
      <c r="I145" s="185"/>
      <c r="J145" s="185"/>
      <c r="K145" s="185"/>
      <c r="L145" s="185"/>
      <c r="M145" s="185"/>
      <c r="N145" s="185"/>
      <c r="O145" s="185"/>
      <c r="P145" s="185"/>
      <c r="Q145" s="185"/>
    </row>
    <row r="146" spans="1:17">
      <c r="A146" s="69" t="s">
        <v>830</v>
      </c>
      <c r="B146" s="13"/>
      <c r="C146" s="13"/>
      <c r="D146" s="13"/>
      <c r="E146" s="13"/>
      <c r="F146" s="13"/>
      <c r="G146" s="13"/>
      <c r="H146" s="13"/>
      <c r="I146" s="13"/>
      <c r="J146" s="13"/>
      <c r="K146" s="13"/>
      <c r="L146" s="13"/>
      <c r="M146" s="13"/>
      <c r="N146" s="13"/>
      <c r="O146" s="104"/>
      <c r="P146" s="104"/>
      <c r="Q146" s="104"/>
    </row>
    <row r="147" spans="1:17">
      <c r="A147" s="13"/>
      <c r="B147" s="13"/>
      <c r="C147" s="13"/>
      <c r="D147" s="13"/>
      <c r="E147" s="13"/>
      <c r="F147" s="619" t="s">
        <v>80</v>
      </c>
      <c r="G147" s="1117" t="s">
        <v>81</v>
      </c>
      <c r="H147" s="1118"/>
      <c r="I147" s="1118"/>
      <c r="J147" s="1118"/>
      <c r="K147" s="1118"/>
      <c r="L147" s="1118"/>
      <c r="M147" s="1118"/>
      <c r="N147" s="1118"/>
      <c r="O147" s="1118"/>
      <c r="P147" s="1119"/>
      <c r="Q147" s="13"/>
    </row>
    <row r="148" spans="1:17" ht="45">
      <c r="A148" s="13"/>
      <c r="B148" s="96" t="s">
        <v>472</v>
      </c>
      <c r="C148" s="477"/>
      <c r="D148" s="478" t="s">
        <v>452</v>
      </c>
      <c r="E148" s="358"/>
      <c r="F148" s="620">
        <f>D149</f>
        <v>0</v>
      </c>
      <c r="G148" s="33">
        <v>2026</v>
      </c>
      <c r="H148" s="34">
        <v>2027</v>
      </c>
      <c r="I148" s="33">
        <v>2028</v>
      </c>
      <c r="J148" s="34">
        <v>2029</v>
      </c>
      <c r="K148" s="33">
        <v>2030</v>
      </c>
      <c r="L148" s="34">
        <v>2031</v>
      </c>
      <c r="M148" s="33">
        <v>2032</v>
      </c>
      <c r="N148" s="34">
        <v>2033</v>
      </c>
      <c r="O148" s="33">
        <v>2034</v>
      </c>
      <c r="P148" s="33">
        <v>2035</v>
      </c>
      <c r="Q148" s="13"/>
    </row>
    <row r="149" spans="1:17">
      <c r="A149" s="13"/>
      <c r="B149" s="108" t="s">
        <v>831</v>
      </c>
      <c r="C149" s="477"/>
      <c r="D149" s="585"/>
      <c r="E149" s="13"/>
      <c r="F149" s="105" t="s">
        <v>487</v>
      </c>
      <c r="G149" s="826" t="e">
        <f>F149*(1+'BDD Coûts unitaires repères'!$K$13)^($G$148-$F$148)</f>
        <v>#VALUE!</v>
      </c>
      <c r="H149" s="826" t="e">
        <f>G149*(1+'BDD Coûts unitaires repères'!L$13)</f>
        <v>#VALUE!</v>
      </c>
      <c r="I149" s="826" t="e">
        <f>H149*(1+'BDD Coûts unitaires repères'!M$13)</f>
        <v>#VALUE!</v>
      </c>
      <c r="J149" s="826" t="e">
        <f>I149*(1+'BDD Coûts unitaires repères'!N$13)</f>
        <v>#VALUE!</v>
      </c>
      <c r="K149" s="826" t="e">
        <f>J149*(1+'BDD Coûts unitaires repères'!O$13)</f>
        <v>#VALUE!</v>
      </c>
      <c r="L149" s="826" t="e">
        <f>K149*(1+'BDD Coûts unitaires repères'!P$13)</f>
        <v>#VALUE!</v>
      </c>
      <c r="M149" s="826" t="e">
        <f>L149*(1+'BDD Coûts unitaires repères'!Q$13)</f>
        <v>#VALUE!</v>
      </c>
      <c r="N149" s="826" t="e">
        <f>M149*(1+'BDD Coûts unitaires repères'!R$13)</f>
        <v>#VALUE!</v>
      </c>
      <c r="O149" s="826" t="e">
        <f>N149*(1+'BDD Coûts unitaires repères'!S$13)</f>
        <v>#VALUE!</v>
      </c>
      <c r="P149" s="826" t="e">
        <f>O149*(1+'BDD Coûts unitaires repères'!T$13)</f>
        <v>#VALUE!</v>
      </c>
      <c r="Q149" s="13"/>
    </row>
    <row r="150" spans="1:17">
      <c r="A150" s="13"/>
      <c r="B150" s="13"/>
      <c r="C150" s="13"/>
      <c r="D150" s="13"/>
      <c r="E150" s="13"/>
      <c r="F150" s="13"/>
      <c r="G150" s="541" t="s">
        <v>656</v>
      </c>
      <c r="H150" s="13"/>
      <c r="I150" s="13"/>
      <c r="J150" s="13"/>
      <c r="K150" s="13"/>
      <c r="L150" s="13"/>
      <c r="M150" s="754"/>
      <c r="N150" s="754"/>
      <c r="O150" s="754"/>
      <c r="P150" s="754"/>
      <c r="Q150" s="13"/>
    </row>
    <row r="151" spans="1:17">
      <c r="A151" s="185"/>
      <c r="B151" s="185"/>
      <c r="C151" s="185"/>
      <c r="D151" s="185"/>
      <c r="E151" s="185"/>
      <c r="F151" s="185"/>
      <c r="G151" s="185"/>
      <c r="H151" s="185"/>
      <c r="I151" s="185"/>
      <c r="J151" s="185"/>
      <c r="K151" s="185"/>
      <c r="L151" s="185"/>
      <c r="M151" s="185"/>
      <c r="N151" s="185"/>
      <c r="O151" s="185"/>
      <c r="P151" s="185"/>
      <c r="Q151" s="185"/>
    </row>
    <row r="152" spans="1:17">
      <c r="A152" s="186" t="s">
        <v>690</v>
      </c>
      <c r="B152" s="187"/>
      <c r="C152" s="187"/>
      <c r="D152" s="187"/>
      <c r="E152" s="187"/>
      <c r="F152" s="187"/>
      <c r="G152" s="187"/>
      <c r="H152" s="187"/>
      <c r="I152" s="187"/>
      <c r="J152" s="187"/>
      <c r="K152" s="187"/>
      <c r="L152" s="187"/>
      <c r="M152" s="187"/>
      <c r="N152" s="187"/>
      <c r="O152" s="187"/>
      <c r="P152" s="187"/>
      <c r="Q152" s="188"/>
    </row>
    <row r="153" spans="1:17">
      <c r="A153" s="190" t="s">
        <v>220</v>
      </c>
      <c r="B153" s="190"/>
      <c r="C153" s="190"/>
      <c r="D153" s="190"/>
      <c r="E153" s="190"/>
      <c r="F153" s="190"/>
      <c r="G153" s="190"/>
      <c r="H153" s="190"/>
      <c r="I153" s="190"/>
      <c r="J153" s="190"/>
      <c r="K153" s="190"/>
      <c r="L153" s="190"/>
      <c r="M153" s="190"/>
      <c r="N153" s="190"/>
      <c r="O153" s="190"/>
      <c r="P153" s="190"/>
      <c r="Q153" s="191"/>
    </row>
  </sheetData>
  <mergeCells count="7">
    <mergeCell ref="G147:P147"/>
    <mergeCell ref="G42:P42"/>
    <mergeCell ref="G75:P75"/>
    <mergeCell ref="G85:P85"/>
    <mergeCell ref="G136:P136"/>
    <mergeCell ref="G117:P117"/>
    <mergeCell ref="G101:P101"/>
  </mergeCells>
  <dataValidations count="2">
    <dataValidation type="list" allowBlank="1" showInputMessage="1" showErrorMessage="1" sqref="D138 D44:D47 D88 D90:D91 D107:D108 D149" xr:uid="{B5E77871-E1BA-4FBE-A609-3A306001750F}">
      <formula1>"2021,2022,2023,2024,2025,2026,coûts 2026-2035 (avec inflation)"</formula1>
    </dataValidation>
    <dataValidation type="list" allowBlank="1" showInputMessage="1" showErrorMessage="1" sqref="C88 C90:C91 C107:C108 C44:C47" xr:uid="{05538637-BBF6-44A1-8230-3E36E346AFD6}">
      <formula1>"HT,TTC"</formula1>
    </dataValidation>
  </dataValidations>
  <hyperlinks>
    <hyperlink ref="A4" r:id="rId1" xr:uid="{AA8E113E-4EC9-4108-A787-5208A45BE989}"/>
    <hyperlink ref="A119" location="Synthèse!A1" display="(reporté dans la synthèse)" xr:uid="{B9F6B398-27D7-4C97-BD7D-16C9C6C4AE2F}"/>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A9F61-C441-4EF4-AEFB-2056612BA4F5}">
  <sheetPr>
    <tabColor rgb="FFC00000"/>
  </sheetPr>
  <dimension ref="A1:R158"/>
  <sheetViews>
    <sheetView showGridLines="0" zoomScale="62" zoomScaleNormal="70" workbookViewId="0"/>
  </sheetViews>
  <sheetFormatPr defaultColWidth="11.42578125" defaultRowHeight="15"/>
  <cols>
    <col min="2" max="2" width="42.140625" customWidth="1"/>
    <col min="5" max="5" width="14.85546875" customWidth="1"/>
    <col min="7" max="16" width="13.7109375" customWidth="1"/>
  </cols>
  <sheetData>
    <row r="1" spans="1:18" ht="18.75" customHeight="1">
      <c r="A1" s="14" t="s">
        <v>57</v>
      </c>
      <c r="B1" s="15"/>
      <c r="C1" s="15"/>
      <c r="D1" s="15"/>
      <c r="E1" s="15"/>
      <c r="F1" s="15"/>
      <c r="G1" s="15"/>
      <c r="H1" s="16"/>
      <c r="I1" s="16"/>
      <c r="J1" s="16"/>
      <c r="K1" s="16"/>
      <c r="L1" s="16"/>
      <c r="M1" s="16"/>
      <c r="N1" s="16"/>
      <c r="O1" s="16"/>
      <c r="P1" s="16"/>
      <c r="Q1" s="16"/>
    </row>
    <row r="2" spans="1:18">
      <c r="A2" s="10"/>
      <c r="B2" s="10"/>
      <c r="C2" s="10"/>
      <c r="D2" s="10"/>
      <c r="E2" s="10"/>
      <c r="F2" s="10"/>
      <c r="G2" s="10"/>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6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67" t="s">
        <v>401</v>
      </c>
      <c r="B7" s="577" t="s">
        <v>402</v>
      </c>
      <c r="C7" s="62"/>
      <c r="D7" s="62"/>
      <c r="E7" s="62"/>
      <c r="F7" s="62"/>
      <c r="G7" s="62"/>
      <c r="H7" s="62"/>
      <c r="I7" s="62"/>
      <c r="J7" s="10"/>
      <c r="K7" s="10"/>
      <c r="L7" s="10"/>
      <c r="M7" s="10"/>
      <c r="N7" s="10"/>
      <c r="O7" s="10"/>
      <c r="P7" s="10"/>
      <c r="Q7" s="574"/>
    </row>
    <row r="8" spans="1:18">
      <c r="A8" s="67" t="s">
        <v>403</v>
      </c>
      <c r="B8" s="993" t="s">
        <v>832</v>
      </c>
      <c r="C8" s="62"/>
      <c r="D8" s="62"/>
      <c r="E8" s="62"/>
      <c r="F8" s="62"/>
      <c r="G8" s="62"/>
      <c r="H8" s="62"/>
      <c r="I8" s="62"/>
      <c r="J8" s="10"/>
      <c r="K8" s="10"/>
      <c r="L8" s="10"/>
      <c r="M8" s="10"/>
      <c r="N8" s="10"/>
      <c r="O8" s="10"/>
      <c r="P8" s="10"/>
      <c r="Q8" s="574"/>
    </row>
    <row r="9" spans="1:18">
      <c r="A9" s="67" t="s">
        <v>405</v>
      </c>
      <c r="B9" s="994" t="s">
        <v>833</v>
      </c>
      <c r="C9" s="579"/>
      <c r="D9" s="579"/>
      <c r="E9" s="579"/>
      <c r="F9" s="579"/>
      <c r="G9" s="579"/>
      <c r="H9" s="579"/>
      <c r="I9" s="579"/>
      <c r="J9" s="119"/>
      <c r="K9" s="119"/>
      <c r="L9" s="119"/>
      <c r="M9" s="119"/>
      <c r="N9" s="119"/>
      <c r="O9" s="119"/>
      <c r="P9" s="119"/>
      <c r="Q9" s="120"/>
    </row>
    <row r="11" spans="1:18">
      <c r="A11" s="580"/>
      <c r="B11" s="31"/>
      <c r="C11" s="62"/>
      <c r="D11" s="62"/>
      <c r="E11" s="62"/>
      <c r="F11" s="62"/>
      <c r="G11" s="62"/>
      <c r="H11" s="62"/>
      <c r="I11" s="62"/>
      <c r="J11" s="10"/>
      <c r="K11" s="10"/>
      <c r="L11" s="10"/>
      <c r="M11" s="10"/>
      <c r="N11" s="10"/>
      <c r="O11" s="10"/>
      <c r="P11" s="10"/>
      <c r="Q11" s="10"/>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67" t="s">
        <v>408</v>
      </c>
      <c r="B13" s="68"/>
      <c r="C13" s="68"/>
      <c r="D13" s="68"/>
      <c r="E13" s="68"/>
      <c r="F13" s="68"/>
      <c r="G13" s="68"/>
      <c r="H13" s="68"/>
      <c r="I13" s="68"/>
      <c r="J13" s="68"/>
      <c r="K13" s="68"/>
      <c r="L13" s="68"/>
      <c r="M13" s="68"/>
      <c r="N13" s="68"/>
      <c r="O13" s="68"/>
      <c r="P13" s="68"/>
      <c r="Q13" s="68"/>
      <c r="R13"/>
    </row>
    <row r="14" spans="1:18">
      <c r="A14" s="32" t="s">
        <v>834</v>
      </c>
      <c r="B14" s="32" t="s">
        <v>410</v>
      </c>
      <c r="C14" s="10"/>
      <c r="D14" s="10"/>
      <c r="E14" s="10"/>
      <c r="F14" s="10"/>
      <c r="G14" s="10"/>
      <c r="H14" s="10"/>
      <c r="I14" s="10"/>
      <c r="J14" s="10"/>
      <c r="K14" s="10"/>
      <c r="L14" s="10"/>
      <c r="M14" s="10"/>
      <c r="N14" s="10"/>
      <c r="O14" s="10"/>
      <c r="P14" s="10"/>
      <c r="Q14" s="10"/>
    </row>
    <row r="15" spans="1:18">
      <c r="A15" s="10" t="s">
        <v>835</v>
      </c>
      <c r="B15" s="10"/>
      <c r="C15" s="10"/>
      <c r="D15" s="10"/>
      <c r="E15" s="10"/>
      <c r="F15" s="10"/>
      <c r="G15" s="10"/>
      <c r="H15" s="10"/>
      <c r="I15" s="10"/>
      <c r="J15" s="10"/>
      <c r="K15" s="10"/>
      <c r="L15" s="10"/>
      <c r="M15" s="10"/>
      <c r="N15" s="10"/>
      <c r="O15" s="10"/>
      <c r="P15" s="10"/>
      <c r="Q15" s="10"/>
    </row>
    <row r="16" spans="1:18">
      <c r="A16" s="10" t="s">
        <v>836</v>
      </c>
      <c r="B16" s="10"/>
      <c r="C16" s="10"/>
      <c r="D16" s="10"/>
      <c r="E16" s="10"/>
      <c r="F16" s="10"/>
      <c r="G16" s="10"/>
      <c r="H16" s="10"/>
      <c r="I16" s="10"/>
      <c r="J16" s="10"/>
      <c r="K16" s="10"/>
      <c r="L16" s="10"/>
      <c r="M16" s="10"/>
      <c r="N16" s="10"/>
      <c r="O16" s="10"/>
      <c r="P16" s="10"/>
      <c r="Q16" s="10"/>
    </row>
    <row r="17" spans="1:18">
      <c r="A17" s="969" t="s">
        <v>837</v>
      </c>
      <c r="B17" s="10"/>
      <c r="C17" s="10"/>
      <c r="D17" s="10"/>
      <c r="E17" s="10"/>
      <c r="F17" s="10"/>
      <c r="G17" s="10"/>
      <c r="H17" s="10"/>
      <c r="I17" s="10"/>
      <c r="J17" s="10"/>
      <c r="K17" s="10"/>
      <c r="L17" s="10"/>
      <c r="M17" s="10"/>
      <c r="N17" s="10"/>
      <c r="O17" s="10"/>
      <c r="P17" s="10"/>
      <c r="Q17" s="10"/>
    </row>
    <row r="18" spans="1:18">
      <c r="A18" s="969" t="s">
        <v>838</v>
      </c>
      <c r="B18" s="10"/>
      <c r="C18" s="10"/>
      <c r="D18" s="10"/>
      <c r="E18" s="10"/>
      <c r="F18" s="10"/>
      <c r="G18" s="10"/>
      <c r="H18" s="10"/>
      <c r="I18" s="10"/>
      <c r="J18" s="10"/>
      <c r="K18" s="10"/>
      <c r="L18" s="10"/>
      <c r="M18" s="10"/>
      <c r="N18" s="10"/>
      <c r="O18" s="10"/>
      <c r="P18" s="10"/>
      <c r="Q18" s="10"/>
    </row>
    <row r="19" spans="1:18">
      <c r="A19" s="969" t="s">
        <v>839</v>
      </c>
      <c r="B19" s="10"/>
      <c r="C19" s="10"/>
      <c r="D19" s="10"/>
      <c r="E19" s="10"/>
      <c r="F19" s="10"/>
      <c r="G19" s="10"/>
      <c r="H19" s="10"/>
      <c r="I19" s="10"/>
      <c r="J19" s="10"/>
      <c r="K19" s="10"/>
      <c r="L19" s="10"/>
      <c r="M19" s="10"/>
      <c r="N19" s="10"/>
      <c r="O19" s="10"/>
      <c r="P19" s="10"/>
      <c r="Q19" s="10"/>
    </row>
    <row r="20" spans="1:18">
      <c r="A20" s="969" t="s">
        <v>840</v>
      </c>
      <c r="B20" s="10"/>
      <c r="C20" s="10"/>
      <c r="D20" s="10"/>
      <c r="E20" s="10"/>
      <c r="F20" s="10"/>
      <c r="G20" s="10"/>
      <c r="H20" s="10"/>
      <c r="I20" s="10"/>
      <c r="J20" s="10"/>
      <c r="K20" s="10"/>
      <c r="L20" s="10"/>
      <c r="M20" s="10"/>
      <c r="N20" s="10"/>
      <c r="O20" s="10"/>
      <c r="P20" s="10"/>
      <c r="Q20" s="10"/>
    </row>
    <row r="21" spans="1:18">
      <c r="A21" s="10" t="s">
        <v>841</v>
      </c>
      <c r="B21" s="10"/>
      <c r="C21" s="10"/>
      <c r="D21" s="10"/>
      <c r="E21" s="10"/>
      <c r="F21" s="10"/>
      <c r="G21" s="10"/>
      <c r="H21" s="10"/>
      <c r="I21" s="10"/>
      <c r="J21" s="10"/>
      <c r="K21" s="10"/>
      <c r="L21" s="10"/>
      <c r="M21" s="10"/>
      <c r="N21" s="10"/>
      <c r="O21" s="10"/>
      <c r="P21" s="10"/>
      <c r="Q21" s="10"/>
    </row>
    <row r="22" spans="1:18">
      <c r="A22" s="10"/>
      <c r="B22" s="10"/>
      <c r="C22" s="10"/>
      <c r="D22" s="10"/>
      <c r="E22" s="10"/>
      <c r="F22" s="10"/>
      <c r="G22" s="10"/>
      <c r="H22" s="10"/>
      <c r="I22" s="10"/>
      <c r="J22" s="10"/>
      <c r="K22" s="10"/>
      <c r="L22" s="10"/>
      <c r="M22" s="10"/>
      <c r="N22" s="10"/>
      <c r="O22" s="10"/>
      <c r="P22" s="10"/>
      <c r="Q22" s="10"/>
    </row>
    <row r="23" spans="1:18" s="557" customFormat="1">
      <c r="A23" s="67" t="s">
        <v>24</v>
      </c>
      <c r="B23" s="68"/>
      <c r="C23" s="68"/>
      <c r="D23" s="68"/>
      <c r="E23" s="68"/>
      <c r="F23" s="68"/>
      <c r="G23" s="68"/>
      <c r="H23" s="68"/>
      <c r="I23" s="68"/>
      <c r="J23" s="68"/>
      <c r="K23" s="68"/>
      <c r="L23" s="68"/>
      <c r="M23" s="68"/>
      <c r="N23" s="68"/>
      <c r="O23" s="68"/>
      <c r="P23" s="68"/>
      <c r="Q23" s="68"/>
      <c r="R23"/>
    </row>
    <row r="24" spans="1:18">
      <c r="A24" s="32" t="s">
        <v>842</v>
      </c>
      <c r="B24" s="32" t="s">
        <v>410</v>
      </c>
      <c r="C24" s="107"/>
      <c r="D24" s="107"/>
      <c r="E24" s="107"/>
      <c r="F24" s="107"/>
      <c r="G24" s="107"/>
      <c r="H24" s="107"/>
      <c r="I24" s="107"/>
      <c r="J24" s="107"/>
      <c r="K24" s="107"/>
      <c r="L24" s="107"/>
      <c r="M24" s="107"/>
      <c r="N24" s="107"/>
      <c r="O24" s="10"/>
      <c r="P24" s="10"/>
      <c r="Q24" s="10"/>
    </row>
    <row r="25" spans="1:18">
      <c r="A25" s="106" t="s">
        <v>843</v>
      </c>
      <c r="B25" s="13"/>
      <c r="C25" s="104"/>
      <c r="D25" s="104"/>
      <c r="E25" s="104"/>
      <c r="F25" s="104"/>
      <c r="G25" s="104"/>
      <c r="H25" s="104"/>
      <c r="I25" s="104"/>
      <c r="J25" s="104"/>
      <c r="K25" s="104"/>
      <c r="L25" s="104"/>
      <c r="M25" s="104"/>
      <c r="N25" s="104"/>
      <c r="O25" s="104"/>
      <c r="P25" s="104"/>
      <c r="Q25" s="104"/>
    </row>
    <row r="26" spans="1:18">
      <c r="A26" s="90"/>
      <c r="B26" s="13"/>
      <c r="C26" s="13"/>
      <c r="D26" s="13"/>
      <c r="E26" s="13"/>
      <c r="F26" s="13"/>
      <c r="G26" s="13"/>
      <c r="H26" s="13"/>
      <c r="I26" s="13"/>
      <c r="J26" s="13"/>
      <c r="K26" s="13"/>
      <c r="L26" s="13"/>
      <c r="M26" s="13"/>
      <c r="N26" s="13"/>
      <c r="O26" s="13"/>
      <c r="P26" s="13"/>
      <c r="Q26" s="13"/>
    </row>
    <row r="27" spans="1:18">
      <c r="A27" s="13"/>
      <c r="B27" s="81" t="s">
        <v>420</v>
      </c>
      <c r="C27" s="82"/>
      <c r="D27" s="82"/>
      <c r="E27" s="82"/>
      <c r="F27" s="82"/>
      <c r="G27" s="82"/>
      <c r="H27" s="82"/>
      <c r="I27" s="82"/>
      <c r="J27" s="82"/>
      <c r="K27" s="83"/>
      <c r="L27" s="13"/>
      <c r="M27" s="13"/>
      <c r="N27" s="13"/>
      <c r="O27" s="13"/>
      <c r="P27" s="13"/>
      <c r="Q27" s="13"/>
    </row>
    <row r="28" spans="1:18">
      <c r="A28" s="13"/>
      <c r="B28" s="84"/>
      <c r="C28" s="86"/>
      <c r="D28" s="86"/>
      <c r="E28" s="86"/>
      <c r="F28" s="86"/>
      <c r="G28" s="86"/>
      <c r="H28" s="86"/>
      <c r="I28" s="86"/>
      <c r="J28" s="86"/>
      <c r="K28" s="85"/>
      <c r="L28" s="13"/>
      <c r="M28" s="13"/>
      <c r="N28" s="13"/>
      <c r="O28" s="13"/>
      <c r="P28" s="13"/>
      <c r="Q28" s="13"/>
    </row>
    <row r="29" spans="1:18">
      <c r="A29" s="13"/>
      <c r="B29" s="87"/>
      <c r="C29" s="88"/>
      <c r="D29" s="88"/>
      <c r="E29" s="88"/>
      <c r="F29" s="88"/>
      <c r="G29" s="88"/>
      <c r="H29" s="88"/>
      <c r="I29" s="88"/>
      <c r="J29" s="88"/>
      <c r="K29" s="89"/>
      <c r="L29" s="13"/>
      <c r="M29" s="13"/>
      <c r="N29" s="13"/>
      <c r="O29" s="13"/>
      <c r="P29" s="13"/>
      <c r="Q29" s="13"/>
    </row>
    <row r="30" spans="1:18">
      <c r="A30" s="10"/>
      <c r="B30" s="10"/>
      <c r="C30" s="10"/>
      <c r="D30" s="10"/>
      <c r="E30" s="10"/>
      <c r="F30" s="10"/>
      <c r="G30" s="10"/>
      <c r="H30" s="10"/>
      <c r="I30" s="10"/>
      <c r="J30" s="10"/>
      <c r="K30" s="10"/>
      <c r="L30" s="10"/>
      <c r="M30" s="10"/>
      <c r="N30" s="10"/>
      <c r="O30" s="10"/>
    </row>
    <row r="31" spans="1:18">
      <c r="A31" s="113" t="s">
        <v>442</v>
      </c>
      <c r="B31" s="114"/>
      <c r="C31" s="114"/>
      <c r="D31" s="114"/>
      <c r="E31" s="114"/>
      <c r="F31" s="114"/>
      <c r="G31" s="114"/>
      <c r="H31" s="114"/>
      <c r="I31" s="114"/>
      <c r="J31" s="114"/>
      <c r="K31" s="114"/>
      <c r="L31" s="114"/>
      <c r="M31" s="114"/>
      <c r="N31" s="114"/>
      <c r="O31" s="115"/>
    </row>
    <row r="32" spans="1:18">
      <c r="A32" s="116" t="s">
        <v>549</v>
      </c>
      <c r="B32" s="112"/>
      <c r="C32" s="112"/>
      <c r="D32" s="112"/>
      <c r="E32" s="112"/>
      <c r="F32" s="112"/>
      <c r="G32" s="112"/>
      <c r="H32" s="112"/>
      <c r="I32" s="112"/>
      <c r="J32" s="112"/>
      <c r="K32" s="112"/>
      <c r="L32" s="112"/>
      <c r="M32" s="112"/>
      <c r="N32" s="112"/>
      <c r="O32" s="117"/>
    </row>
    <row r="33" spans="1:17">
      <c r="A33" s="970" t="s">
        <v>844</v>
      </c>
      <c r="B33" s="112"/>
      <c r="C33" s="112"/>
      <c r="D33" s="112"/>
      <c r="E33" s="112"/>
      <c r="F33" s="112"/>
      <c r="G33" s="112"/>
      <c r="H33" s="112"/>
      <c r="I33" s="112"/>
      <c r="J33" s="112"/>
      <c r="K33" s="112"/>
      <c r="L33" s="112"/>
      <c r="M33" s="112"/>
      <c r="N33" s="112"/>
      <c r="O33" s="117"/>
    </row>
    <row r="34" spans="1:17">
      <c r="A34" s="970" t="s">
        <v>845</v>
      </c>
      <c r="B34" s="112"/>
      <c r="C34" s="112"/>
      <c r="D34" s="112"/>
      <c r="E34" s="112"/>
      <c r="F34" s="112"/>
      <c r="G34" s="112"/>
      <c r="H34" s="112"/>
      <c r="I34" s="112"/>
      <c r="J34" s="112"/>
      <c r="K34" s="112"/>
      <c r="L34" s="112"/>
      <c r="M34" s="112"/>
      <c r="N34" s="112"/>
      <c r="O34" s="117"/>
    </row>
    <row r="35" spans="1:17">
      <c r="A35" s="121"/>
      <c r="B35" s="119"/>
      <c r="C35" s="119"/>
      <c r="D35" s="119"/>
      <c r="E35" s="119"/>
      <c r="F35" s="119"/>
      <c r="G35" s="119"/>
      <c r="H35" s="119"/>
      <c r="I35" s="119"/>
      <c r="J35" s="119"/>
      <c r="K35" s="119"/>
      <c r="L35" s="119"/>
      <c r="M35" s="119"/>
      <c r="N35" s="119"/>
      <c r="O35" s="120"/>
    </row>
    <row r="36" spans="1:17">
      <c r="A36" s="10"/>
      <c r="B36" s="10"/>
      <c r="C36" s="10"/>
      <c r="D36" s="10"/>
      <c r="E36" s="10"/>
      <c r="F36" s="10"/>
      <c r="G36" s="10"/>
      <c r="H36" s="10"/>
      <c r="I36" s="10"/>
      <c r="J36" s="10"/>
      <c r="K36" s="10"/>
      <c r="L36" s="10"/>
      <c r="M36" s="10"/>
      <c r="N36" s="10"/>
      <c r="O36" s="10"/>
    </row>
    <row r="37" spans="1:17">
      <c r="A37" s="67" t="s">
        <v>28</v>
      </c>
      <c r="B37" s="68"/>
      <c r="C37" s="68"/>
      <c r="D37" s="68"/>
      <c r="E37" s="68"/>
      <c r="F37" s="68"/>
      <c r="G37" s="68"/>
      <c r="H37" s="68"/>
      <c r="I37" s="68"/>
      <c r="J37" s="68"/>
      <c r="K37" s="68"/>
      <c r="L37" s="68"/>
      <c r="M37" s="68"/>
      <c r="N37" s="68"/>
      <c r="O37" s="68"/>
      <c r="P37" s="68"/>
      <c r="Q37" s="68"/>
    </row>
    <row r="38" spans="1:17">
      <c r="A38" s="32" t="s">
        <v>846</v>
      </c>
      <c r="B38" s="32" t="s">
        <v>410</v>
      </c>
      <c r="C38" s="10"/>
      <c r="D38" s="10"/>
      <c r="E38" s="10"/>
      <c r="F38" s="10"/>
      <c r="G38" s="10"/>
      <c r="H38" s="10"/>
      <c r="I38" s="10"/>
      <c r="J38" s="10"/>
      <c r="K38" s="10"/>
      <c r="L38" s="10"/>
      <c r="M38" s="10"/>
      <c r="N38" s="10"/>
      <c r="O38" s="10"/>
      <c r="P38" s="10"/>
      <c r="Q38" s="10"/>
    </row>
    <row r="39" spans="1:17">
      <c r="A39" s="69" t="s">
        <v>847</v>
      </c>
      <c r="B39" s="69"/>
      <c r="C39" s="13"/>
      <c r="D39" s="13"/>
      <c r="E39" s="13"/>
      <c r="F39" s="13"/>
      <c r="G39" s="13"/>
      <c r="H39" s="13"/>
      <c r="I39" s="13"/>
      <c r="J39" s="13"/>
      <c r="K39" s="13"/>
      <c r="L39" s="13"/>
      <c r="M39" s="13"/>
      <c r="N39" s="13"/>
      <c r="O39" s="104"/>
      <c r="P39" s="104"/>
      <c r="Q39" s="104"/>
    </row>
    <row r="40" spans="1:17">
      <c r="A40" s="950" t="s">
        <v>848</v>
      </c>
      <c r="B40" s="69"/>
      <c r="C40" s="13"/>
      <c r="D40" s="13"/>
      <c r="E40" s="13"/>
      <c r="F40" s="13"/>
      <c r="G40" s="13"/>
      <c r="H40" s="13"/>
      <c r="I40" s="13"/>
      <c r="J40" s="13"/>
      <c r="K40" s="13"/>
      <c r="L40" s="13"/>
      <c r="M40" s="13"/>
      <c r="N40" s="13"/>
      <c r="O40" s="104"/>
      <c r="P40" s="104"/>
      <c r="Q40" s="104"/>
    </row>
    <row r="41" spans="1:17">
      <c r="A41" s="951" t="s">
        <v>849</v>
      </c>
      <c r="B41" s="13"/>
      <c r="C41" s="13"/>
      <c r="D41" s="13"/>
      <c r="E41" s="13"/>
      <c r="F41" s="13"/>
      <c r="G41" s="13"/>
      <c r="H41" s="13"/>
      <c r="I41" s="13"/>
      <c r="J41" s="13"/>
      <c r="K41" s="13"/>
      <c r="L41" s="13"/>
      <c r="M41" s="13"/>
      <c r="N41" s="13"/>
      <c r="O41" s="104"/>
      <c r="P41" s="104"/>
      <c r="Q41" s="104"/>
    </row>
    <row r="42" spans="1:17">
      <c r="A42" s="951"/>
      <c r="B42" s="13"/>
      <c r="C42" s="13"/>
      <c r="D42" s="13"/>
      <c r="E42" s="13"/>
      <c r="F42" s="13"/>
      <c r="G42" s="1117" t="s">
        <v>81</v>
      </c>
      <c r="H42" s="1118"/>
      <c r="I42" s="1118"/>
      <c r="J42" s="1118"/>
      <c r="K42" s="1118"/>
      <c r="L42" s="1118"/>
      <c r="M42" s="1118"/>
      <c r="N42" s="1118"/>
      <c r="O42" s="1118"/>
      <c r="P42" s="1119"/>
      <c r="Q42" s="13"/>
    </row>
    <row r="43" spans="1:17" ht="45">
      <c r="A43" s="13"/>
      <c r="B43" s="230" t="s">
        <v>472</v>
      </c>
      <c r="C43" s="602" t="s">
        <v>451</v>
      </c>
      <c r="D43" s="478" t="s">
        <v>452</v>
      </c>
      <c r="E43" s="13"/>
      <c r="F43" s="13"/>
      <c r="G43" s="33">
        <v>2026</v>
      </c>
      <c r="H43" s="34">
        <v>2027</v>
      </c>
      <c r="I43" s="33">
        <v>2028</v>
      </c>
      <c r="J43" s="34">
        <v>2029</v>
      </c>
      <c r="K43" s="33">
        <v>2030</v>
      </c>
      <c r="L43" s="34">
        <v>2031</v>
      </c>
      <c r="M43" s="33">
        <v>2032</v>
      </c>
      <c r="N43" s="34">
        <v>2033</v>
      </c>
      <c r="O43" s="33">
        <v>2034</v>
      </c>
      <c r="P43" s="33">
        <v>2035</v>
      </c>
      <c r="Q43" s="13"/>
    </row>
    <row r="44" spans="1:17">
      <c r="A44" s="13"/>
      <c r="B44" s="130" t="s">
        <v>850</v>
      </c>
      <c r="C44" s="603"/>
      <c r="D44" s="585"/>
      <c r="E44" s="13"/>
      <c r="F44" s="13"/>
      <c r="G44" s="661">
        <f>SUM(G45:G46)</f>
        <v>0</v>
      </c>
      <c r="H44" s="661">
        <f t="shared" ref="H44:P44" si="0">SUM(H45:H46)</f>
        <v>0</v>
      </c>
      <c r="I44" s="661">
        <f t="shared" si="0"/>
        <v>0</v>
      </c>
      <c r="J44" s="661">
        <f t="shared" si="0"/>
        <v>0</v>
      </c>
      <c r="K44" s="661">
        <f t="shared" si="0"/>
        <v>0</v>
      </c>
      <c r="L44" s="661">
        <f t="shared" si="0"/>
        <v>0</v>
      </c>
      <c r="M44" s="661">
        <f t="shared" si="0"/>
        <v>0</v>
      </c>
      <c r="N44" s="661">
        <f t="shared" si="0"/>
        <v>0</v>
      </c>
      <c r="O44" s="661">
        <f t="shared" si="0"/>
        <v>0</v>
      </c>
      <c r="P44" s="661">
        <f t="shared" si="0"/>
        <v>0</v>
      </c>
      <c r="Q44" s="13"/>
    </row>
    <row r="45" spans="1:17">
      <c r="A45" s="13"/>
      <c r="B45" s="1085" t="s">
        <v>851</v>
      </c>
      <c r="C45" s="603"/>
      <c r="D45" s="585"/>
      <c r="E45" s="13"/>
      <c r="F45" s="13"/>
      <c r="G45" s="98"/>
      <c r="H45" s="80"/>
      <c r="I45" s="176"/>
      <c r="J45" s="80"/>
      <c r="K45" s="176"/>
      <c r="L45" s="80"/>
      <c r="M45" s="94"/>
      <c r="N45" s="176"/>
      <c r="O45" s="80"/>
      <c r="P45" s="94"/>
      <c r="Q45" s="13"/>
    </row>
    <row r="46" spans="1:17">
      <c r="A46" s="13"/>
      <c r="B46" s="1085" t="s">
        <v>852</v>
      </c>
      <c r="C46" s="603"/>
      <c r="D46" s="585"/>
      <c r="E46" s="13"/>
      <c r="F46" s="13"/>
      <c r="G46" s="98"/>
      <c r="H46" s="80"/>
      <c r="I46" s="176"/>
      <c r="J46" s="80"/>
      <c r="K46" s="176"/>
      <c r="L46" s="80"/>
      <c r="M46" s="94"/>
      <c r="N46" s="176"/>
      <c r="O46" s="80"/>
      <c r="P46" s="94"/>
      <c r="Q46" s="13"/>
    </row>
    <row r="47" spans="1:17">
      <c r="A47" s="13"/>
      <c r="B47" s="232" t="s">
        <v>853</v>
      </c>
      <c r="C47" s="603"/>
      <c r="D47" s="585"/>
      <c r="E47" s="13"/>
      <c r="F47" s="13"/>
      <c r="G47" s="661">
        <f>SUM(G48:G49)</f>
        <v>0</v>
      </c>
      <c r="H47" s="661">
        <f t="shared" ref="H47" si="1">SUM(H48:H49)</f>
        <v>0</v>
      </c>
      <c r="I47" s="661">
        <f t="shared" ref="I47" si="2">SUM(I48:I49)</f>
        <v>0</v>
      </c>
      <c r="J47" s="661">
        <f t="shared" ref="J47" si="3">SUM(J48:J49)</f>
        <v>0</v>
      </c>
      <c r="K47" s="661">
        <f t="shared" ref="K47" si="4">SUM(K48:K49)</f>
        <v>0</v>
      </c>
      <c r="L47" s="661">
        <f t="shared" ref="L47" si="5">SUM(L48:L49)</f>
        <v>0</v>
      </c>
      <c r="M47" s="661">
        <f t="shared" ref="M47" si="6">SUM(M48:M49)</f>
        <v>0</v>
      </c>
      <c r="N47" s="661">
        <f t="shared" ref="N47" si="7">SUM(N48:N49)</f>
        <v>0</v>
      </c>
      <c r="O47" s="661">
        <f t="shared" ref="O47" si="8">SUM(O48:O49)</f>
        <v>0</v>
      </c>
      <c r="P47" s="661">
        <f t="shared" ref="P47" si="9">SUM(P48:P49)</f>
        <v>0</v>
      </c>
      <c r="Q47" s="13"/>
    </row>
    <row r="48" spans="1:17">
      <c r="A48" s="13"/>
      <c r="B48" s="1084" t="s">
        <v>854</v>
      </c>
      <c r="C48" s="603"/>
      <c r="D48" s="585"/>
      <c r="E48" s="13"/>
      <c r="F48" s="13"/>
      <c r="G48" s="98"/>
      <c r="H48" s="80"/>
      <c r="I48" s="176"/>
      <c r="J48" s="80"/>
      <c r="K48" s="176"/>
      <c r="L48" s="80"/>
      <c r="M48" s="94"/>
      <c r="N48" s="176"/>
      <c r="O48" s="80"/>
      <c r="P48" s="94"/>
      <c r="Q48" s="13"/>
    </row>
    <row r="49" spans="1:18">
      <c r="A49" s="13"/>
      <c r="B49" s="1084" t="s">
        <v>855</v>
      </c>
      <c r="C49" s="603"/>
      <c r="D49" s="585"/>
      <c r="E49" s="13"/>
      <c r="F49" s="13"/>
      <c r="G49" s="98"/>
      <c r="H49" s="80"/>
      <c r="I49" s="176"/>
      <c r="J49" s="80"/>
      <c r="K49" s="176"/>
      <c r="L49" s="80"/>
      <c r="M49" s="94"/>
      <c r="N49" s="176"/>
      <c r="O49" s="80"/>
      <c r="P49" s="94"/>
      <c r="Q49" s="13"/>
    </row>
    <row r="50" spans="1:18">
      <c r="A50" s="584"/>
      <c r="B50" s="948"/>
      <c r="C50" s="948"/>
      <c r="D50" s="948"/>
      <c r="E50" s="13"/>
      <c r="F50" s="13"/>
      <c r="G50" s="949"/>
      <c r="H50" s="949"/>
      <c r="I50" s="949"/>
      <c r="J50" s="949"/>
      <c r="K50" s="949"/>
      <c r="L50" s="949"/>
      <c r="M50" s="949"/>
      <c r="N50" s="949"/>
      <c r="O50" s="949"/>
      <c r="P50" s="949"/>
      <c r="Q50" s="13"/>
    </row>
    <row r="52" spans="1:18">
      <c r="A52" s="113" t="s">
        <v>442</v>
      </c>
      <c r="B52" s="114"/>
      <c r="C52" s="114"/>
      <c r="D52" s="114"/>
      <c r="E52" s="114"/>
      <c r="F52" s="114"/>
      <c r="G52" s="114"/>
      <c r="H52" s="114"/>
      <c r="I52" s="114"/>
      <c r="J52" s="114"/>
      <c r="K52" s="114"/>
      <c r="L52" s="114"/>
      <c r="M52" s="114"/>
      <c r="N52" s="114"/>
      <c r="O52" s="115"/>
    </row>
    <row r="53" spans="1:18">
      <c r="A53" s="227" t="s">
        <v>856</v>
      </c>
      <c r="B53" s="112"/>
      <c r="C53" s="112"/>
      <c r="D53" s="112"/>
      <c r="E53" s="112"/>
      <c r="F53" s="112"/>
      <c r="G53" s="112"/>
      <c r="H53" s="112"/>
      <c r="I53" s="112"/>
      <c r="J53" s="112"/>
      <c r="K53" s="112"/>
      <c r="L53" s="112"/>
      <c r="M53" s="112"/>
      <c r="N53" s="112"/>
      <c r="O53" s="117"/>
    </row>
    <row r="54" spans="1:18" s="559" customFormat="1">
      <c r="A54" s="112"/>
      <c r="B54" s="972" t="s">
        <v>857</v>
      </c>
      <c r="C54" s="973" t="s">
        <v>858</v>
      </c>
      <c r="D54"/>
      <c r="E54"/>
      <c r="F54"/>
      <c r="G54" s="112"/>
      <c r="H54" s="112"/>
      <c r="I54" s="112"/>
      <c r="J54" s="112"/>
      <c r="K54" s="112"/>
      <c r="L54" s="112"/>
      <c r="M54" s="112"/>
      <c r="N54" s="112"/>
      <c r="O54" s="117"/>
      <c r="R54"/>
    </row>
    <row r="55" spans="1:18" s="559" customFormat="1">
      <c r="A55" s="112"/>
      <c r="B55" s="974" t="s">
        <v>634</v>
      </c>
      <c r="C55" s="975" t="s">
        <v>859</v>
      </c>
      <c r="D55"/>
      <c r="E55"/>
      <c r="F55"/>
      <c r="G55" s="112"/>
      <c r="H55" s="112"/>
      <c r="I55" s="112"/>
      <c r="J55" s="112"/>
      <c r="K55" s="112"/>
      <c r="L55" s="112"/>
      <c r="M55" s="112"/>
      <c r="N55" s="112"/>
      <c r="O55" s="117"/>
      <c r="R55"/>
    </row>
    <row r="56" spans="1:18" s="559" customFormat="1">
      <c r="A56" s="112"/>
      <c r="B56" s="976" t="s">
        <v>860</v>
      </c>
      <c r="C56" s="977" t="s">
        <v>189</v>
      </c>
      <c r="D56"/>
      <c r="E56"/>
      <c r="F56"/>
      <c r="G56" s="112"/>
      <c r="H56" s="112"/>
      <c r="I56" s="112"/>
      <c r="J56" s="112"/>
      <c r="K56" s="112"/>
      <c r="L56" s="112"/>
      <c r="M56" s="112"/>
      <c r="N56" s="112"/>
      <c r="O56" s="117"/>
      <c r="R56"/>
    </row>
    <row r="57" spans="1:18" s="559" customFormat="1">
      <c r="A57" s="112"/>
      <c r="B57" s="976" t="s">
        <v>861</v>
      </c>
      <c r="C57" s="978" t="s">
        <v>862</v>
      </c>
      <c r="D57"/>
      <c r="E57"/>
      <c r="F57"/>
      <c r="G57" s="112"/>
      <c r="H57" s="112"/>
      <c r="I57" s="112"/>
      <c r="J57" s="112"/>
      <c r="K57" s="112"/>
      <c r="L57" s="112"/>
      <c r="M57" s="112"/>
      <c r="N57" s="112"/>
      <c r="O57" s="117"/>
      <c r="R57"/>
    </row>
    <row r="58" spans="1:18" s="559" customFormat="1">
      <c r="A58" s="112"/>
      <c r="B58" s="976" t="s">
        <v>863</v>
      </c>
      <c r="C58" s="978" t="s">
        <v>864</v>
      </c>
      <c r="D58"/>
      <c r="E58"/>
      <c r="F58"/>
      <c r="G58" s="112"/>
      <c r="H58" s="112"/>
      <c r="I58" s="112"/>
      <c r="J58" s="112"/>
      <c r="K58" s="112"/>
      <c r="L58" s="112"/>
      <c r="M58" s="112"/>
      <c r="N58" s="112"/>
      <c r="O58" s="117"/>
      <c r="R58"/>
    </row>
    <row r="59" spans="1:18" s="559" customFormat="1">
      <c r="A59" s="112"/>
      <c r="B59" s="976" t="s">
        <v>865</v>
      </c>
      <c r="C59" s="978" t="s">
        <v>866</v>
      </c>
      <c r="D59"/>
      <c r="E59"/>
      <c r="F59"/>
      <c r="G59" s="112"/>
      <c r="H59" s="112"/>
      <c r="I59" s="112"/>
      <c r="J59" s="112"/>
      <c r="K59" s="112"/>
      <c r="L59" s="112"/>
      <c r="M59" s="112"/>
      <c r="N59" s="112"/>
      <c r="O59" s="117"/>
      <c r="R59"/>
    </row>
    <row r="60" spans="1:18" s="559" customFormat="1">
      <c r="A60" s="112"/>
      <c r="B60" s="979" t="s">
        <v>867</v>
      </c>
      <c r="C60" s="977" t="s">
        <v>868</v>
      </c>
      <c r="D60"/>
      <c r="E60"/>
      <c r="F60"/>
      <c r="G60" s="112"/>
      <c r="H60" s="112"/>
      <c r="I60" s="112"/>
      <c r="J60" s="112"/>
      <c r="K60" s="112"/>
      <c r="L60" s="112"/>
      <c r="M60" s="112"/>
      <c r="N60" s="112"/>
      <c r="O60" s="117"/>
      <c r="R60"/>
    </row>
    <row r="61" spans="1:18" s="559" customFormat="1">
      <c r="A61" s="112"/>
      <c r="B61" s="980" t="s">
        <v>869</v>
      </c>
      <c r="C61" s="981" t="s">
        <v>870</v>
      </c>
      <c r="D61"/>
      <c r="E61"/>
      <c r="F61"/>
      <c r="G61" s="112"/>
      <c r="H61" s="112"/>
      <c r="I61" s="112"/>
      <c r="J61" s="112"/>
      <c r="K61" s="112"/>
      <c r="L61" s="112"/>
      <c r="M61" s="112"/>
      <c r="N61" s="112"/>
      <c r="O61" s="117"/>
      <c r="R61"/>
    </row>
    <row r="62" spans="1:18" s="559" customFormat="1">
      <c r="A62" s="112"/>
      <c r="B62" s="150" t="s">
        <v>871</v>
      </c>
      <c r="C62" s="112"/>
      <c r="D62" s="112"/>
      <c r="E62" s="112"/>
      <c r="F62" s="112"/>
      <c r="G62" s="112"/>
      <c r="H62" s="112"/>
      <c r="I62" s="112"/>
      <c r="J62" s="112"/>
      <c r="K62" s="112"/>
      <c r="L62" s="112"/>
      <c r="M62" s="112"/>
      <c r="N62" s="112"/>
      <c r="O62" s="117"/>
      <c r="R62"/>
    </row>
    <row r="63" spans="1:18">
      <c r="A63" s="121"/>
      <c r="B63" s="119"/>
      <c r="C63" s="119"/>
      <c r="D63" s="119"/>
      <c r="E63" s="119"/>
      <c r="F63" s="119"/>
      <c r="G63" s="119"/>
      <c r="H63" s="119"/>
      <c r="I63" s="119"/>
      <c r="J63" s="119"/>
      <c r="K63" s="119"/>
      <c r="L63" s="119"/>
      <c r="M63" s="119"/>
      <c r="N63" s="119"/>
      <c r="O63" s="120"/>
    </row>
    <row r="64" spans="1:18" s="559" customFormat="1">
      <c r="A64" s="112"/>
      <c r="B64" s="150"/>
      <c r="C64" s="112"/>
      <c r="D64" s="112"/>
      <c r="E64" s="112"/>
      <c r="F64" s="112"/>
      <c r="G64" s="112"/>
      <c r="H64" s="112"/>
      <c r="I64" s="112"/>
      <c r="J64" s="112"/>
      <c r="K64" s="112"/>
      <c r="L64" s="112"/>
      <c r="M64" s="112"/>
      <c r="N64" s="112"/>
      <c r="O64" s="112"/>
      <c r="R64"/>
    </row>
    <row r="65" spans="1:17">
      <c r="A65" s="13"/>
      <c r="B65" s="70"/>
      <c r="C65" s="70"/>
      <c r="D65" s="70"/>
      <c r="E65" s="70"/>
      <c r="F65" s="70"/>
      <c r="G65" s="1117" t="s">
        <v>81</v>
      </c>
      <c r="H65" s="1118"/>
      <c r="I65" s="1118"/>
      <c r="J65" s="1118"/>
      <c r="K65" s="1118"/>
      <c r="L65" s="1118"/>
      <c r="M65" s="1118"/>
      <c r="N65" s="1118"/>
      <c r="O65" s="1118"/>
      <c r="P65" s="1119"/>
      <c r="Q65" s="13"/>
    </row>
    <row r="66" spans="1:17">
      <c r="A66" s="13"/>
      <c r="B66" s="654" t="s">
        <v>806</v>
      </c>
      <c r="C66" s="70"/>
      <c r="D66" s="70"/>
      <c r="E66" s="70"/>
      <c r="F66" s="70"/>
      <c r="G66" s="111">
        <v>2026</v>
      </c>
      <c r="H66" s="33">
        <v>2027</v>
      </c>
      <c r="I66" s="34">
        <v>2028</v>
      </c>
      <c r="J66" s="33">
        <v>2029</v>
      </c>
      <c r="K66" s="34">
        <v>2030</v>
      </c>
      <c r="L66" s="33">
        <v>2031</v>
      </c>
      <c r="M66" s="35">
        <v>2032</v>
      </c>
      <c r="N66" s="34">
        <v>2033</v>
      </c>
      <c r="O66" s="33">
        <v>2034</v>
      </c>
      <c r="P66" s="33">
        <v>2035</v>
      </c>
      <c r="Q66" s="13"/>
    </row>
    <row r="67" spans="1:17">
      <c r="A67" s="13"/>
      <c r="B67" s="266" t="s">
        <v>872</v>
      </c>
      <c r="C67" s="70"/>
      <c r="D67" s="70"/>
      <c r="E67" s="70"/>
      <c r="F67" s="70"/>
      <c r="G67" s="98"/>
      <c r="H67" s="80"/>
      <c r="I67" s="176"/>
      <c r="J67" s="80"/>
      <c r="K67" s="176"/>
      <c r="L67" s="80"/>
      <c r="M67" s="94"/>
      <c r="N67" s="176"/>
      <c r="O67" s="80"/>
      <c r="P67" s="94"/>
      <c r="Q67" s="13"/>
    </row>
    <row r="68" spans="1:17">
      <c r="A68" s="13"/>
      <c r="B68" s="266" t="s">
        <v>873</v>
      </c>
      <c r="C68" s="70"/>
      <c r="D68" s="70"/>
      <c r="E68" s="70"/>
      <c r="F68" s="70"/>
      <c r="G68" s="98"/>
      <c r="H68" s="80"/>
      <c r="I68" s="176"/>
      <c r="J68" s="80"/>
      <c r="K68" s="176"/>
      <c r="L68" s="80"/>
      <c r="M68" s="94"/>
      <c r="N68" s="176"/>
      <c r="O68" s="80"/>
      <c r="P68" s="94"/>
      <c r="Q68" s="13"/>
    </row>
    <row r="69" spans="1:17">
      <c r="A69" s="10"/>
      <c r="B69" s="10"/>
      <c r="C69" s="10"/>
      <c r="D69" s="10"/>
      <c r="E69" s="10"/>
      <c r="G69" s="10"/>
      <c r="H69" s="10"/>
      <c r="I69" s="10"/>
      <c r="J69" s="10"/>
      <c r="K69" s="10"/>
      <c r="L69" s="10"/>
      <c r="M69" s="10"/>
      <c r="N69" s="10"/>
      <c r="O69" s="10"/>
    </row>
    <row r="70" spans="1:17">
      <c r="A70" s="113" t="s">
        <v>874</v>
      </c>
      <c r="B70" s="114"/>
      <c r="C70" s="114"/>
      <c r="D70" s="114"/>
      <c r="E70" s="114"/>
      <c r="F70" s="114"/>
      <c r="G70" s="114"/>
      <c r="H70" s="114"/>
      <c r="I70" s="114"/>
      <c r="J70" s="114"/>
      <c r="K70" s="114"/>
      <c r="L70" s="114"/>
      <c r="M70" s="114"/>
      <c r="N70" s="114"/>
      <c r="O70" s="115"/>
    </row>
    <row r="71" spans="1:17">
      <c r="A71" s="121"/>
      <c r="B71" s="119"/>
      <c r="C71" s="119"/>
      <c r="D71" s="119"/>
      <c r="E71" s="119"/>
      <c r="F71" s="119"/>
      <c r="G71" s="119"/>
      <c r="H71" s="119"/>
      <c r="I71" s="119"/>
      <c r="J71" s="119"/>
      <c r="K71" s="119"/>
      <c r="L71" s="119"/>
      <c r="M71" s="119"/>
      <c r="N71" s="119"/>
      <c r="O71" s="120"/>
    </row>
    <row r="72" spans="1:17">
      <c r="A72" s="119"/>
      <c r="B72" s="119"/>
      <c r="C72" s="119"/>
      <c r="D72" s="119"/>
      <c r="E72" s="119"/>
      <c r="F72" s="119"/>
      <c r="G72" s="119"/>
      <c r="H72" s="119"/>
      <c r="I72" s="119"/>
      <c r="J72" s="119"/>
      <c r="K72" s="119"/>
      <c r="L72" s="119"/>
      <c r="M72" s="119"/>
      <c r="N72" s="119"/>
    </row>
    <row r="73" spans="1:17">
      <c r="A73" s="67" t="s">
        <v>31</v>
      </c>
      <c r="B73" s="68"/>
      <c r="C73" s="68"/>
      <c r="D73" s="68"/>
      <c r="E73" s="68"/>
      <c r="F73" s="68"/>
      <c r="G73" s="68"/>
      <c r="H73" s="68"/>
      <c r="I73" s="68"/>
      <c r="J73" s="68"/>
      <c r="K73" s="68"/>
      <c r="L73" s="68"/>
      <c r="M73" s="68"/>
      <c r="N73" s="68"/>
      <c r="O73" s="68"/>
      <c r="P73" s="68"/>
      <c r="Q73" s="68"/>
    </row>
    <row r="74" spans="1:17">
      <c r="A74" s="32" t="s">
        <v>875</v>
      </c>
      <c r="B74" s="32" t="s">
        <v>410</v>
      </c>
      <c r="C74" s="10"/>
      <c r="D74" s="10"/>
      <c r="E74" s="10"/>
      <c r="F74" s="10"/>
      <c r="G74" s="10"/>
      <c r="H74" s="10"/>
      <c r="I74" s="10"/>
      <c r="J74" s="10"/>
      <c r="K74" s="10"/>
      <c r="L74" s="10"/>
      <c r="M74" s="10"/>
      <c r="N74" s="10"/>
      <c r="O74" s="10"/>
      <c r="P74" s="10"/>
      <c r="Q74" s="10"/>
    </row>
    <row r="75" spans="1:17">
      <c r="A75" s="69" t="s">
        <v>847</v>
      </c>
      <c r="B75" s="69"/>
      <c r="C75" s="13"/>
      <c r="D75" s="13"/>
      <c r="E75" s="13"/>
      <c r="F75" s="13"/>
      <c r="G75" s="13"/>
      <c r="H75" s="13"/>
      <c r="I75" s="13"/>
      <c r="J75" s="13"/>
      <c r="K75" s="13"/>
      <c r="L75" s="13"/>
      <c r="M75" s="13"/>
      <c r="N75" s="13"/>
      <c r="O75" s="104"/>
      <c r="P75" s="104"/>
      <c r="Q75" s="104"/>
    </row>
    <row r="76" spans="1:17">
      <c r="A76" s="950" t="s">
        <v>876</v>
      </c>
      <c r="B76" s="69"/>
      <c r="C76" s="13"/>
      <c r="D76" s="13"/>
      <c r="E76" s="13"/>
      <c r="F76" s="13"/>
      <c r="G76" s="13"/>
      <c r="H76" s="13"/>
      <c r="I76" s="13"/>
      <c r="J76" s="13"/>
      <c r="K76" s="13"/>
      <c r="L76" s="13"/>
      <c r="M76" s="13"/>
      <c r="N76" s="13"/>
      <c r="O76" s="104"/>
      <c r="P76" s="104"/>
      <c r="Q76" s="104"/>
    </row>
    <row r="77" spans="1:17">
      <c r="A77" s="951" t="s">
        <v>877</v>
      </c>
      <c r="B77" s="13"/>
      <c r="C77" s="13"/>
      <c r="D77" s="13"/>
      <c r="E77" s="13"/>
      <c r="F77" s="13"/>
      <c r="G77" s="13"/>
      <c r="H77" s="13"/>
      <c r="I77" s="13"/>
      <c r="J77" s="13"/>
      <c r="K77" s="13"/>
      <c r="L77" s="13"/>
      <c r="M77" s="13"/>
      <c r="N77" s="13"/>
      <c r="O77" s="104"/>
      <c r="P77" s="104"/>
      <c r="Q77" s="104"/>
    </row>
    <row r="78" spans="1:17">
      <c r="A78" s="13"/>
      <c r="B78" s="70"/>
      <c r="C78" s="70"/>
      <c r="D78" s="70"/>
      <c r="E78" s="70"/>
      <c r="F78" s="70"/>
      <c r="G78" s="1117" t="s">
        <v>81</v>
      </c>
      <c r="H78" s="1118"/>
      <c r="I78" s="1118"/>
      <c r="J78" s="1118"/>
      <c r="K78" s="1118"/>
      <c r="L78" s="1118"/>
      <c r="M78" s="1118"/>
      <c r="N78" s="1118"/>
      <c r="O78" s="1118"/>
      <c r="P78" s="1119"/>
      <c r="Q78" s="13"/>
    </row>
    <row r="79" spans="1:17">
      <c r="A79" s="13"/>
      <c r="B79" s="655" t="s">
        <v>818</v>
      </c>
      <c r="C79" s="13"/>
      <c r="D79" s="13"/>
      <c r="E79" s="13"/>
      <c r="F79" s="13"/>
      <c r="G79" s="111">
        <v>2026</v>
      </c>
      <c r="H79" s="33">
        <v>2027</v>
      </c>
      <c r="I79" s="34">
        <v>2028</v>
      </c>
      <c r="J79" s="33">
        <v>2029</v>
      </c>
      <c r="K79" s="34">
        <v>2030</v>
      </c>
      <c r="L79" s="33">
        <v>2031</v>
      </c>
      <c r="M79" s="35">
        <v>2032</v>
      </c>
      <c r="N79" s="34">
        <v>2033</v>
      </c>
      <c r="O79" s="33">
        <v>2034</v>
      </c>
      <c r="P79" s="33">
        <v>2035</v>
      </c>
      <c r="Q79" s="13"/>
    </row>
    <row r="80" spans="1:17">
      <c r="A80" s="13"/>
      <c r="B80" s="130" t="s">
        <v>634</v>
      </c>
      <c r="C80" s="13"/>
      <c r="D80" s="13"/>
      <c r="E80" s="13"/>
      <c r="F80" s="13"/>
      <c r="G80" s="98"/>
      <c r="H80" s="80"/>
      <c r="I80" s="176"/>
      <c r="J80" s="80"/>
      <c r="K80" s="176"/>
      <c r="L80" s="80"/>
      <c r="M80" s="94"/>
      <c r="N80" s="176"/>
      <c r="O80" s="80"/>
      <c r="P80" s="94"/>
      <c r="Q80" s="13"/>
    </row>
    <row r="81" spans="1:18">
      <c r="A81" s="13"/>
      <c r="B81" s="1085" t="s">
        <v>851</v>
      </c>
      <c r="C81" s="13"/>
      <c r="D81" s="13"/>
      <c r="E81" s="13"/>
      <c r="F81" s="13"/>
      <c r="G81" s="98"/>
      <c r="H81" s="80"/>
      <c r="I81" s="176"/>
      <c r="J81" s="80"/>
      <c r="K81" s="176"/>
      <c r="L81" s="80"/>
      <c r="M81" s="94"/>
      <c r="N81" s="176"/>
      <c r="O81" s="80"/>
      <c r="P81" s="94"/>
      <c r="Q81" s="13"/>
    </row>
    <row r="82" spans="1:18">
      <c r="A82" s="13"/>
      <c r="B82" s="1085" t="s">
        <v>852</v>
      </c>
      <c r="C82" s="13"/>
      <c r="D82" s="13"/>
      <c r="E82" s="13"/>
      <c r="F82" s="13"/>
      <c r="G82" s="98"/>
      <c r="H82" s="80"/>
      <c r="I82" s="176"/>
      <c r="J82" s="80"/>
      <c r="K82" s="176"/>
      <c r="L82" s="80"/>
      <c r="M82" s="94"/>
      <c r="N82" s="176"/>
      <c r="O82" s="80"/>
      <c r="P82" s="94"/>
      <c r="Q82" s="13"/>
    </row>
    <row r="83" spans="1:18">
      <c r="A83" s="13"/>
      <c r="B83" s="232" t="s">
        <v>663</v>
      </c>
      <c r="C83" s="13"/>
      <c r="D83" s="13"/>
      <c r="E83" s="13"/>
      <c r="F83" s="13"/>
      <c r="G83" s="98"/>
      <c r="H83" s="80"/>
      <c r="I83" s="176"/>
      <c r="J83" s="80"/>
      <c r="K83" s="176"/>
      <c r="L83" s="80"/>
      <c r="M83" s="94"/>
      <c r="N83" s="176"/>
      <c r="O83" s="80"/>
      <c r="P83" s="94"/>
      <c r="Q83" s="13"/>
    </row>
    <row r="84" spans="1:18">
      <c r="A84" s="13"/>
      <c r="B84" s="1084" t="s">
        <v>854</v>
      </c>
      <c r="C84" s="13"/>
      <c r="D84" s="13"/>
      <c r="E84" s="13"/>
      <c r="F84" s="13"/>
      <c r="G84" s="98"/>
      <c r="H84" s="80"/>
      <c r="I84" s="176"/>
      <c r="J84" s="80"/>
      <c r="K84" s="176"/>
      <c r="L84" s="80"/>
      <c r="M84" s="94"/>
      <c r="N84" s="176"/>
      <c r="O84" s="80"/>
      <c r="P84" s="94"/>
      <c r="Q84" s="13"/>
    </row>
    <row r="85" spans="1:18">
      <c r="A85" s="13"/>
      <c r="B85" s="1084" t="s">
        <v>855</v>
      </c>
      <c r="C85" s="13"/>
      <c r="D85" s="13"/>
      <c r="E85" s="13"/>
      <c r="F85" s="13"/>
      <c r="G85" s="98"/>
      <c r="H85" s="80"/>
      <c r="I85" s="176"/>
      <c r="J85" s="80"/>
      <c r="K85" s="176"/>
      <c r="L85" s="80"/>
      <c r="M85" s="94"/>
      <c r="N85" s="176"/>
      <c r="O85" s="80"/>
      <c r="P85" s="94"/>
      <c r="Q85" s="13"/>
    </row>
    <row r="86" spans="1:18" s="559" customFormat="1">
      <c r="A86" s="112"/>
      <c r="B86" s="112"/>
      <c r="C86" s="112"/>
      <c r="D86" s="112"/>
      <c r="E86" s="112"/>
      <c r="F86" s="112"/>
      <c r="G86" s="112"/>
      <c r="H86" s="112"/>
      <c r="I86" s="112"/>
      <c r="J86" s="112"/>
      <c r="K86" s="112"/>
      <c r="L86" s="112"/>
      <c r="M86" s="112"/>
      <c r="N86" s="112"/>
      <c r="O86" s="112"/>
      <c r="P86" s="112"/>
      <c r="R86"/>
    </row>
    <row r="87" spans="1:18">
      <c r="A87" s="113" t="s">
        <v>547</v>
      </c>
      <c r="B87" s="114"/>
      <c r="C87" s="114"/>
      <c r="D87" s="114"/>
      <c r="E87" s="114"/>
      <c r="F87" s="114"/>
      <c r="G87" s="114"/>
      <c r="H87" s="114"/>
      <c r="I87" s="114"/>
      <c r="J87" s="114"/>
      <c r="K87" s="114"/>
      <c r="L87" s="114"/>
      <c r="M87" s="114"/>
      <c r="N87" s="114"/>
      <c r="O87" s="115"/>
    </row>
    <row r="88" spans="1:18" s="559" customFormat="1" ht="30">
      <c r="A88" s="112"/>
      <c r="B88" s="241" t="s">
        <v>820</v>
      </c>
      <c r="C88" s="964" t="s">
        <v>878</v>
      </c>
      <c r="D88" s="964" t="s">
        <v>879</v>
      </c>
      <c r="E88"/>
      <c r="F88" s="112"/>
      <c r="G88" s="112"/>
      <c r="H88" s="112"/>
      <c r="I88" s="112"/>
      <c r="J88" s="112"/>
      <c r="K88" s="112"/>
      <c r="L88" s="112"/>
      <c r="M88" s="112"/>
      <c r="N88" s="112"/>
      <c r="O88" s="117"/>
      <c r="R88"/>
    </row>
    <row r="89" spans="1:18" s="559" customFormat="1">
      <c r="A89" s="112"/>
      <c r="B89" s="971" t="s">
        <v>634</v>
      </c>
      <c r="C89" s="976"/>
      <c r="D89" s="985"/>
      <c r="E89"/>
      <c r="F89" s="112"/>
      <c r="G89" s="112"/>
      <c r="H89" s="112"/>
      <c r="I89" s="112"/>
      <c r="J89" s="112"/>
      <c r="K89" s="112"/>
      <c r="L89" s="112"/>
      <c r="M89" s="112"/>
      <c r="N89" s="112"/>
      <c r="O89" s="117"/>
      <c r="R89"/>
    </row>
    <row r="90" spans="1:18" s="559" customFormat="1">
      <c r="A90" s="112"/>
      <c r="B90" s="976" t="s">
        <v>860</v>
      </c>
      <c r="C90" s="986">
        <v>0</v>
      </c>
      <c r="D90" s="987">
        <v>0</v>
      </c>
      <c r="E90"/>
      <c r="F90" s="112"/>
      <c r="G90" s="112"/>
      <c r="H90" s="112"/>
      <c r="I90" s="112"/>
      <c r="J90" s="112"/>
      <c r="K90" s="112"/>
      <c r="L90" s="112"/>
      <c r="M90" s="112"/>
      <c r="N90" s="112"/>
      <c r="O90" s="117"/>
      <c r="R90"/>
    </row>
    <row r="91" spans="1:18" s="559" customFormat="1">
      <c r="A91" s="112"/>
      <c r="B91" s="976" t="s">
        <v>861</v>
      </c>
      <c r="C91" s="986">
        <v>0.3</v>
      </c>
      <c r="D91" s="987">
        <v>0.04</v>
      </c>
      <c r="E91"/>
      <c r="F91" s="112"/>
      <c r="G91" s="112"/>
      <c r="H91" s="112"/>
      <c r="I91" s="112"/>
      <c r="J91" s="112"/>
      <c r="K91" s="112"/>
      <c r="L91" s="112"/>
      <c r="M91" s="112"/>
      <c r="N91" s="112"/>
      <c r="O91" s="117"/>
      <c r="R91"/>
    </row>
    <row r="92" spans="1:18" s="559" customFormat="1">
      <c r="A92" s="112"/>
      <c r="B92" s="976" t="s">
        <v>863</v>
      </c>
      <c r="C92" s="986">
        <v>0.5</v>
      </c>
      <c r="D92" s="987">
        <v>0.18</v>
      </c>
      <c r="E92"/>
      <c r="F92" s="112"/>
      <c r="G92" s="112"/>
      <c r="H92" s="112"/>
      <c r="I92" s="112"/>
      <c r="J92" s="112"/>
      <c r="K92" s="112"/>
      <c r="L92" s="112"/>
      <c r="M92" s="112"/>
      <c r="N92" s="112"/>
      <c r="O92" s="117"/>
      <c r="R92"/>
    </row>
    <row r="93" spans="1:18" s="559" customFormat="1">
      <c r="A93" s="112"/>
      <c r="B93" s="976" t="s">
        <v>865</v>
      </c>
      <c r="C93" s="986">
        <v>0.3</v>
      </c>
      <c r="D93" s="987">
        <v>0</v>
      </c>
      <c r="E93"/>
      <c r="F93" s="112"/>
      <c r="G93" s="112"/>
      <c r="H93" s="112"/>
      <c r="I93" s="112"/>
      <c r="J93" s="112"/>
      <c r="K93" s="112"/>
      <c r="L93" s="112"/>
      <c r="M93" s="112"/>
      <c r="N93" s="112"/>
      <c r="O93" s="117"/>
      <c r="R93"/>
    </row>
    <row r="94" spans="1:18" s="559" customFormat="1">
      <c r="A94" s="112"/>
      <c r="B94" s="984" t="s">
        <v>880</v>
      </c>
      <c r="C94" s="967">
        <v>1</v>
      </c>
      <c r="D94" s="968">
        <v>0</v>
      </c>
      <c r="E94"/>
      <c r="F94" s="112"/>
      <c r="G94" s="112"/>
      <c r="H94" s="112"/>
      <c r="I94" s="112"/>
      <c r="J94" s="112"/>
      <c r="K94" s="112"/>
      <c r="L94" s="112"/>
      <c r="M94" s="112"/>
      <c r="N94" s="112"/>
      <c r="O94" s="117"/>
      <c r="R94"/>
    </row>
    <row r="95" spans="1:18" s="559" customFormat="1">
      <c r="A95" s="112"/>
      <c r="B95" s="150" t="s">
        <v>881</v>
      </c>
      <c r="C95" s="982"/>
      <c r="D95" s="983"/>
      <c r="E95" s="982"/>
      <c r="F95" s="112"/>
      <c r="G95" s="112"/>
      <c r="H95" s="112"/>
      <c r="I95" s="112"/>
      <c r="J95" s="112"/>
      <c r="K95" s="112"/>
      <c r="L95" s="112"/>
      <c r="M95" s="112"/>
      <c r="N95" s="112"/>
      <c r="O95" s="117"/>
      <c r="R95"/>
    </row>
    <row r="96" spans="1:18">
      <c r="A96" s="121"/>
      <c r="B96" s="119"/>
      <c r="C96" s="119"/>
      <c r="D96" s="119"/>
      <c r="E96" s="119"/>
      <c r="F96" s="119"/>
      <c r="G96" s="119"/>
      <c r="H96" s="119"/>
      <c r="I96" s="119"/>
      <c r="J96" s="119"/>
      <c r="K96" s="119"/>
      <c r="L96" s="119"/>
      <c r="M96" s="119"/>
      <c r="N96" s="119"/>
      <c r="O96" s="120"/>
    </row>
    <row r="97" spans="1:18">
      <c r="A97" s="30"/>
      <c r="B97" s="10"/>
      <c r="C97" s="10"/>
      <c r="D97" s="10"/>
      <c r="E97" s="10"/>
      <c r="F97" s="10"/>
      <c r="G97" s="10"/>
      <c r="H97" s="10"/>
      <c r="I97" s="10"/>
      <c r="J97" s="10"/>
      <c r="K97" s="10"/>
      <c r="L97" s="10"/>
      <c r="M97" s="10"/>
      <c r="N97" s="10"/>
      <c r="O97" s="10"/>
    </row>
    <row r="98" spans="1:18">
      <c r="A98" s="10"/>
      <c r="B98" s="10"/>
      <c r="C98" s="10"/>
      <c r="D98" s="10"/>
      <c r="E98" s="10"/>
      <c r="F98" s="10"/>
      <c r="G98" s="10"/>
      <c r="H98" s="10"/>
      <c r="I98" s="10"/>
      <c r="J98" s="10"/>
      <c r="K98" s="10"/>
      <c r="L98" s="10"/>
      <c r="M98" s="10"/>
      <c r="N98" s="10"/>
      <c r="O98" s="10"/>
    </row>
    <row r="99" spans="1:18">
      <c r="A99" s="13"/>
      <c r="B99" s="13"/>
      <c r="C99" s="13"/>
      <c r="D99" s="13"/>
      <c r="E99" s="13"/>
      <c r="F99" s="13"/>
      <c r="G99" s="1117" t="s">
        <v>81</v>
      </c>
      <c r="H99" s="1118"/>
      <c r="I99" s="1118"/>
      <c r="J99" s="1118"/>
      <c r="K99" s="1118"/>
      <c r="L99" s="1118"/>
      <c r="M99" s="1118"/>
      <c r="N99" s="1118"/>
      <c r="O99" s="1118"/>
      <c r="P99" s="1119"/>
      <c r="Q99" s="13"/>
    </row>
    <row r="100" spans="1:18" ht="45">
      <c r="A100" s="13"/>
      <c r="B100" s="96" t="s">
        <v>813</v>
      </c>
      <c r="C100" s="602" t="s">
        <v>451</v>
      </c>
      <c r="D100" s="478" t="s">
        <v>452</v>
      </c>
      <c r="E100" s="13"/>
      <c r="F100" s="13"/>
      <c r="G100" s="33">
        <v>2026</v>
      </c>
      <c r="H100" s="34">
        <v>2027</v>
      </c>
      <c r="I100" s="33">
        <v>2028</v>
      </c>
      <c r="J100" s="34">
        <v>2029</v>
      </c>
      <c r="K100" s="33">
        <v>2030</v>
      </c>
      <c r="L100" s="34">
        <v>2031</v>
      </c>
      <c r="M100" s="33">
        <v>2032</v>
      </c>
      <c r="N100" s="34">
        <v>2033</v>
      </c>
      <c r="O100" s="33">
        <v>2034</v>
      </c>
      <c r="P100" s="33">
        <v>2035</v>
      </c>
      <c r="Q100" s="13"/>
    </row>
    <row r="101" spans="1:18">
      <c r="A101" s="13"/>
      <c r="B101" s="93" t="s">
        <v>872</v>
      </c>
      <c r="C101" s="603"/>
      <c r="D101" s="585"/>
      <c r="E101" s="13"/>
      <c r="F101" s="13"/>
      <c r="G101" s="98"/>
      <c r="H101" s="80"/>
      <c r="I101" s="176"/>
      <c r="J101" s="80"/>
      <c r="K101" s="176"/>
      <c r="L101" s="80"/>
      <c r="M101" s="94"/>
      <c r="N101" s="176"/>
      <c r="O101" s="80"/>
      <c r="P101" s="94"/>
      <c r="Q101" s="13"/>
    </row>
    <row r="102" spans="1:18">
      <c r="A102" s="13"/>
      <c r="B102" s="93" t="s">
        <v>873</v>
      </c>
      <c r="C102" s="603"/>
      <c r="D102" s="585"/>
      <c r="E102" s="13"/>
      <c r="F102" s="13"/>
      <c r="G102" s="98"/>
      <c r="H102" s="80"/>
      <c r="I102" s="176"/>
      <c r="J102" s="80"/>
      <c r="K102" s="176"/>
      <c r="L102" s="80"/>
      <c r="M102" s="94"/>
      <c r="N102" s="176"/>
      <c r="O102" s="80"/>
      <c r="P102" s="94"/>
      <c r="Q102" s="13"/>
    </row>
    <row r="103" spans="1:18">
      <c r="A103" s="10"/>
      <c r="B103" s="10"/>
      <c r="C103" s="10"/>
      <c r="D103" s="10"/>
      <c r="E103" s="10"/>
      <c r="G103" s="10"/>
      <c r="H103" s="10"/>
      <c r="I103" s="10"/>
      <c r="J103" s="10"/>
      <c r="K103" s="10"/>
      <c r="L103" s="10"/>
      <c r="M103" s="10"/>
      <c r="N103" s="10"/>
      <c r="O103" s="10"/>
    </row>
    <row r="104" spans="1:18">
      <c r="A104" s="113" t="s">
        <v>882</v>
      </c>
      <c r="B104" s="114"/>
      <c r="C104" s="114"/>
      <c r="D104" s="114"/>
      <c r="E104" s="114"/>
      <c r="F104" s="114"/>
      <c r="G104" s="114"/>
      <c r="H104" s="114"/>
      <c r="I104" s="114"/>
      <c r="J104" s="114"/>
      <c r="K104" s="114"/>
      <c r="L104" s="114"/>
      <c r="M104" s="114"/>
      <c r="N104" s="114"/>
      <c r="O104" s="115"/>
    </row>
    <row r="105" spans="1:18">
      <c r="A105" s="121"/>
      <c r="B105" s="119"/>
      <c r="C105" s="119"/>
      <c r="D105" s="119"/>
      <c r="E105" s="119"/>
      <c r="F105" s="119"/>
      <c r="G105" s="119"/>
      <c r="H105" s="119"/>
      <c r="I105" s="119"/>
      <c r="J105" s="119"/>
      <c r="K105" s="119"/>
      <c r="L105" s="119"/>
      <c r="M105" s="119"/>
      <c r="N105" s="119"/>
      <c r="O105" s="120"/>
    </row>
    <row r="106" spans="1:18">
      <c r="A106" s="119"/>
      <c r="B106" s="119"/>
      <c r="C106" s="119"/>
      <c r="D106" s="119"/>
      <c r="E106" s="119"/>
      <c r="F106" s="119"/>
      <c r="G106" s="119"/>
      <c r="H106" s="119"/>
      <c r="I106" s="119"/>
      <c r="J106" s="119"/>
      <c r="K106" s="119"/>
      <c r="L106" s="119"/>
      <c r="M106" s="119"/>
      <c r="N106" s="119"/>
    </row>
    <row r="107" spans="1:18" s="557" customFormat="1">
      <c r="A107" s="67" t="s">
        <v>39</v>
      </c>
      <c r="B107" s="68"/>
      <c r="C107" s="68"/>
      <c r="D107" s="68"/>
      <c r="E107" s="68"/>
      <c r="F107" s="68"/>
      <c r="G107" s="68"/>
      <c r="H107" s="68"/>
      <c r="I107" s="68"/>
      <c r="J107" s="68"/>
      <c r="K107" s="68"/>
      <c r="L107" s="68"/>
      <c r="M107" s="68"/>
      <c r="N107" s="68"/>
      <c r="O107" s="68"/>
      <c r="P107" s="68"/>
      <c r="Q107" s="68"/>
      <c r="R107"/>
    </row>
    <row r="108" spans="1:18">
      <c r="A108" s="32" t="s">
        <v>883</v>
      </c>
      <c r="B108" s="32" t="s">
        <v>410</v>
      </c>
      <c r="C108" s="10"/>
      <c r="D108" s="10"/>
      <c r="E108" s="10"/>
      <c r="F108" s="10"/>
      <c r="G108" s="10"/>
      <c r="H108" s="10"/>
      <c r="I108" s="10"/>
      <c r="J108" s="10"/>
      <c r="K108" s="10"/>
      <c r="L108" s="10"/>
      <c r="M108" s="10"/>
      <c r="N108" s="10"/>
      <c r="O108" s="10"/>
      <c r="P108" s="10"/>
      <c r="Q108" s="10"/>
    </row>
    <row r="109" spans="1:18">
      <c r="A109" s="703" t="s">
        <v>884</v>
      </c>
      <c r="B109" s="10"/>
      <c r="C109" s="10"/>
      <c r="D109" s="10"/>
      <c r="E109" s="10"/>
      <c r="F109" s="10"/>
      <c r="G109" s="10"/>
      <c r="H109" s="10"/>
      <c r="I109" s="10"/>
      <c r="J109" s="10"/>
      <c r="K109" s="10"/>
      <c r="L109" s="10"/>
      <c r="M109" s="10"/>
      <c r="N109" s="10"/>
      <c r="O109" s="10"/>
    </row>
    <row r="110" spans="1:18">
      <c r="A110" s="703" t="s">
        <v>885</v>
      </c>
      <c r="B110" s="10"/>
      <c r="C110" s="10"/>
      <c r="D110" s="10"/>
      <c r="E110" s="10"/>
      <c r="F110" s="10"/>
      <c r="G110" s="10"/>
      <c r="H110" s="10"/>
      <c r="I110" s="10"/>
      <c r="J110" s="10"/>
      <c r="K110" s="10"/>
      <c r="L110" s="10"/>
      <c r="M110" s="10"/>
      <c r="N110" s="10"/>
      <c r="O110" s="10"/>
    </row>
    <row r="111" spans="1:18">
      <c r="A111" s="13"/>
      <c r="B111" s="13"/>
      <c r="C111" s="13"/>
      <c r="D111" s="13"/>
      <c r="E111" s="13"/>
      <c r="F111" s="13"/>
      <c r="G111" s="1117" t="s">
        <v>81</v>
      </c>
      <c r="H111" s="1118"/>
      <c r="I111" s="1118"/>
      <c r="J111" s="1118"/>
      <c r="K111" s="1118"/>
      <c r="L111" s="1118"/>
      <c r="M111" s="1118"/>
      <c r="N111" s="1118"/>
      <c r="O111" s="1118"/>
      <c r="P111" s="1119"/>
      <c r="Q111" s="13"/>
    </row>
    <row r="112" spans="1:18" ht="45">
      <c r="A112" s="13"/>
      <c r="B112" s="96" t="s">
        <v>829</v>
      </c>
      <c r="C112" s="602" t="s">
        <v>451</v>
      </c>
      <c r="D112" s="478" t="s">
        <v>452</v>
      </c>
      <c r="E112" s="13"/>
      <c r="F112" s="13"/>
      <c r="G112" s="33">
        <v>2026</v>
      </c>
      <c r="H112" s="34">
        <v>2027</v>
      </c>
      <c r="I112" s="33">
        <v>2028</v>
      </c>
      <c r="J112" s="34">
        <v>2029</v>
      </c>
      <c r="K112" s="33">
        <v>2030</v>
      </c>
      <c r="L112" s="34">
        <v>2031</v>
      </c>
      <c r="M112" s="33">
        <v>2032</v>
      </c>
      <c r="N112" s="34">
        <v>2033</v>
      </c>
      <c r="O112" s="33">
        <v>2034</v>
      </c>
      <c r="P112" s="33">
        <v>2035</v>
      </c>
      <c r="Q112" s="13"/>
    </row>
    <row r="113" spans="1:17">
      <c r="A113" s="509"/>
      <c r="B113" s="529" t="s">
        <v>886</v>
      </c>
      <c r="C113" s="511" t="s">
        <v>145</v>
      </c>
      <c r="D113" s="478">
        <f>D44</f>
        <v>0</v>
      </c>
      <c r="E113" s="13"/>
      <c r="F113" s="13"/>
      <c r="G113" s="498">
        <f>G44*G80</f>
        <v>0</v>
      </c>
      <c r="H113" s="498">
        <f t="shared" ref="H113:P113" si="10">H44*H80</f>
        <v>0</v>
      </c>
      <c r="I113" s="498">
        <f t="shared" si="10"/>
        <v>0</v>
      </c>
      <c r="J113" s="498">
        <f t="shared" si="10"/>
        <v>0</v>
      </c>
      <c r="K113" s="498">
        <f t="shared" si="10"/>
        <v>0</v>
      </c>
      <c r="L113" s="498">
        <f t="shared" si="10"/>
        <v>0</v>
      </c>
      <c r="M113" s="498">
        <f t="shared" si="10"/>
        <v>0</v>
      </c>
      <c r="N113" s="498">
        <f t="shared" si="10"/>
        <v>0</v>
      </c>
      <c r="O113" s="498">
        <f t="shared" si="10"/>
        <v>0</v>
      </c>
      <c r="P113" s="498">
        <f t="shared" si="10"/>
        <v>0</v>
      </c>
      <c r="Q113" s="13"/>
    </row>
    <row r="114" spans="1:17">
      <c r="A114" s="509"/>
      <c r="B114" s="529" t="s">
        <v>887</v>
      </c>
      <c r="C114" s="511" t="s">
        <v>145</v>
      </c>
      <c r="D114" s="478">
        <f>D47</f>
        <v>0</v>
      </c>
      <c r="E114" s="13"/>
      <c r="F114" s="13"/>
      <c r="G114" s="498">
        <f>G47*G83</f>
        <v>0</v>
      </c>
      <c r="H114" s="498">
        <f t="shared" ref="H114:P114" si="11">H47*H83</f>
        <v>0</v>
      </c>
      <c r="I114" s="498">
        <f t="shared" si="11"/>
        <v>0</v>
      </c>
      <c r="J114" s="498">
        <f t="shared" si="11"/>
        <v>0</v>
      </c>
      <c r="K114" s="498">
        <f t="shared" si="11"/>
        <v>0</v>
      </c>
      <c r="L114" s="498">
        <f t="shared" si="11"/>
        <v>0</v>
      </c>
      <c r="M114" s="498">
        <f t="shared" si="11"/>
        <v>0</v>
      </c>
      <c r="N114" s="498">
        <f t="shared" si="11"/>
        <v>0</v>
      </c>
      <c r="O114" s="498">
        <f t="shared" si="11"/>
        <v>0</v>
      </c>
      <c r="P114" s="498">
        <f t="shared" si="11"/>
        <v>0</v>
      </c>
      <c r="Q114" s="13"/>
    </row>
    <row r="115" spans="1:17">
      <c r="A115" s="509"/>
      <c r="B115" s="529" t="s">
        <v>888</v>
      </c>
      <c r="C115" s="511">
        <f>C101</f>
        <v>0</v>
      </c>
      <c r="D115" s="478">
        <f>D101</f>
        <v>0</v>
      </c>
      <c r="E115" s="13"/>
      <c r="F115" s="13"/>
      <c r="G115" s="498">
        <f>G67*G101+G68*G102</f>
        <v>0</v>
      </c>
      <c r="H115" s="498">
        <f t="shared" ref="H115:P115" si="12">H67*H101+H68*H102</f>
        <v>0</v>
      </c>
      <c r="I115" s="498">
        <f t="shared" si="12"/>
        <v>0</v>
      </c>
      <c r="J115" s="498">
        <f t="shared" si="12"/>
        <v>0</v>
      </c>
      <c r="K115" s="498">
        <f t="shared" si="12"/>
        <v>0</v>
      </c>
      <c r="L115" s="498">
        <f t="shared" si="12"/>
        <v>0</v>
      </c>
      <c r="M115" s="498">
        <f t="shared" si="12"/>
        <v>0</v>
      </c>
      <c r="N115" s="498">
        <f t="shared" si="12"/>
        <v>0</v>
      </c>
      <c r="O115" s="498">
        <f t="shared" si="12"/>
        <v>0</v>
      </c>
      <c r="P115" s="498">
        <f t="shared" si="12"/>
        <v>0</v>
      </c>
      <c r="Q115" s="13"/>
    </row>
    <row r="116" spans="1:17" ht="30">
      <c r="A116" s="509"/>
      <c r="B116" s="528" t="str">
        <f>"TVA (à "&amp;C116*100&amp;"%) pour MATERIEL ROULANT - INVEST"</f>
        <v>TVA (à 20%) pour MATERIEL ROULANT - INVEST</v>
      </c>
      <c r="C116" s="643">
        <v>0.2</v>
      </c>
      <c r="D116" s="478"/>
      <c r="E116" s="13"/>
      <c r="F116" s="13"/>
      <c r="G116" s="498"/>
      <c r="H116" s="498"/>
      <c r="I116" s="498"/>
      <c r="J116" s="498"/>
      <c r="K116" s="498"/>
      <c r="L116" s="498"/>
      <c r="M116" s="498"/>
      <c r="N116" s="498"/>
      <c r="O116" s="498"/>
      <c r="P116" s="498"/>
      <c r="Q116" s="13"/>
    </row>
    <row r="117" spans="1:17" ht="30">
      <c r="A117" s="509" t="s">
        <v>477</v>
      </c>
      <c r="B117" s="529" t="s">
        <v>889</v>
      </c>
      <c r="C117" s="511" t="s">
        <v>180</v>
      </c>
      <c r="D117" s="478">
        <f>D44</f>
        <v>0</v>
      </c>
      <c r="E117" s="13"/>
      <c r="F117" s="13"/>
      <c r="G117" s="498">
        <f>G113+G114+G115*G116</f>
        <v>0</v>
      </c>
      <c r="H117" s="498">
        <f t="shared" ref="H117:P117" si="13">H113+H114+H115*H116</f>
        <v>0</v>
      </c>
      <c r="I117" s="498">
        <f t="shared" si="13"/>
        <v>0</v>
      </c>
      <c r="J117" s="498">
        <f t="shared" si="13"/>
        <v>0</v>
      </c>
      <c r="K117" s="498">
        <f t="shared" si="13"/>
        <v>0</v>
      </c>
      <c r="L117" s="498">
        <f t="shared" si="13"/>
        <v>0</v>
      </c>
      <c r="M117" s="498">
        <f t="shared" si="13"/>
        <v>0</v>
      </c>
      <c r="N117" s="498">
        <f t="shared" si="13"/>
        <v>0</v>
      </c>
      <c r="O117" s="498">
        <f t="shared" si="13"/>
        <v>0</v>
      </c>
      <c r="P117" s="498">
        <f t="shared" si="13"/>
        <v>0</v>
      </c>
      <c r="Q117" s="13"/>
    </row>
    <row r="118" spans="1:17" ht="15.75" thickBot="1">
      <c r="A118" s="155"/>
      <c r="B118" s="155"/>
      <c r="C118" s="155"/>
      <c r="D118" s="155"/>
      <c r="E118" s="155"/>
      <c r="F118" s="155"/>
      <c r="G118" s="155"/>
      <c r="H118" s="155"/>
      <c r="I118" s="155"/>
      <c r="J118" s="155"/>
      <c r="K118" s="155"/>
      <c r="L118" s="155"/>
      <c r="M118" s="155"/>
      <c r="N118" s="155"/>
      <c r="O118" s="155"/>
      <c r="P118" s="155"/>
      <c r="Q118" s="155"/>
    </row>
    <row r="119" spans="1:17" ht="15.75" thickTop="1">
      <c r="A119" s="182" t="s">
        <v>481</v>
      </c>
      <c r="B119" s="183"/>
      <c r="C119" s="183"/>
      <c r="D119" s="183"/>
      <c r="E119" s="183"/>
      <c r="F119" s="183"/>
      <c r="G119" s="183"/>
      <c r="H119" s="183"/>
      <c r="I119" s="183"/>
      <c r="J119" s="183"/>
      <c r="K119" s="183"/>
      <c r="L119" s="183"/>
      <c r="M119" s="183"/>
      <c r="N119" s="183"/>
      <c r="O119" s="183"/>
      <c r="P119" s="183"/>
      <c r="Q119" s="183"/>
    </row>
    <row r="120" spans="1:17">
      <c r="A120" s="162" t="s">
        <v>482</v>
      </c>
      <c r="B120" s="97"/>
      <c r="C120" s="97"/>
      <c r="D120" s="97"/>
      <c r="E120" s="97"/>
      <c r="F120" s="97"/>
      <c r="G120" s="97"/>
      <c r="H120" s="97"/>
      <c r="I120" s="97"/>
      <c r="J120" s="97"/>
      <c r="K120" s="97"/>
      <c r="L120" s="97"/>
      <c r="M120" s="97"/>
      <c r="N120" s="97"/>
      <c r="O120" s="97"/>
      <c r="P120" s="97"/>
      <c r="Q120" s="97"/>
    </row>
    <row r="121" spans="1:17">
      <c r="A121" s="184" t="s">
        <v>890</v>
      </c>
      <c r="B121" s="184" t="s">
        <v>410</v>
      </c>
      <c r="C121" s="185"/>
      <c r="D121" s="185"/>
      <c r="E121" s="185"/>
      <c r="F121" s="185"/>
      <c r="G121" s="185"/>
      <c r="H121" s="185"/>
      <c r="I121" s="185"/>
      <c r="J121" s="185"/>
      <c r="K121" s="185"/>
      <c r="L121" s="185"/>
      <c r="M121" s="185"/>
      <c r="N121" s="185"/>
      <c r="O121" s="185"/>
      <c r="P121" s="185"/>
      <c r="Q121" s="185"/>
    </row>
    <row r="122" spans="1:17">
      <c r="A122" s="69" t="s">
        <v>484</v>
      </c>
      <c r="B122" s="13"/>
      <c r="C122" s="13"/>
      <c r="D122" s="13"/>
      <c r="E122" s="13"/>
      <c r="F122" s="13"/>
      <c r="G122" s="13"/>
      <c r="H122" s="13"/>
      <c r="I122" s="13"/>
      <c r="J122" s="13"/>
      <c r="K122" s="13"/>
      <c r="L122" s="13"/>
      <c r="M122" s="13"/>
      <c r="N122" s="13"/>
      <c r="O122" s="104"/>
      <c r="P122" s="104"/>
      <c r="Q122" s="104"/>
    </row>
    <row r="123" spans="1:17">
      <c r="A123" s="13"/>
      <c r="B123" s="13"/>
      <c r="C123" s="33" t="s">
        <v>485</v>
      </c>
      <c r="D123" s="13"/>
      <c r="E123" s="13"/>
      <c r="F123" s="13"/>
      <c r="G123" s="13"/>
      <c r="H123" s="13"/>
      <c r="I123" s="13"/>
      <c r="J123" s="13"/>
      <c r="K123" s="13"/>
      <c r="L123" s="13"/>
      <c r="M123" s="13"/>
      <c r="N123" s="13"/>
      <c r="O123" s="13"/>
      <c r="P123" s="13"/>
      <c r="Q123" s="13"/>
    </row>
    <row r="124" spans="1:17">
      <c r="A124" s="13"/>
      <c r="B124" s="108" t="s">
        <v>486</v>
      </c>
      <c r="C124" s="105" t="s">
        <v>487</v>
      </c>
      <c r="D124" s="13"/>
      <c r="E124" s="13"/>
      <c r="F124" s="13"/>
      <c r="G124" s="13"/>
      <c r="H124" s="13"/>
      <c r="I124" s="13"/>
      <c r="J124" s="13"/>
      <c r="K124" s="13"/>
      <c r="L124" s="13"/>
      <c r="M124" s="13"/>
      <c r="N124" s="13"/>
      <c r="O124" s="13"/>
      <c r="P124" s="13"/>
      <c r="Q124" s="13"/>
    </row>
    <row r="125" spans="1:17">
      <c r="A125" s="13"/>
      <c r="B125" s="108" t="s">
        <v>488</v>
      </c>
      <c r="C125" s="105"/>
      <c r="D125" s="13"/>
      <c r="E125" s="13"/>
      <c r="F125" s="13"/>
      <c r="G125" s="13"/>
      <c r="H125" s="13"/>
      <c r="I125" s="13"/>
      <c r="J125" s="13"/>
      <c r="K125" s="13"/>
      <c r="L125" s="13"/>
      <c r="M125" s="13"/>
      <c r="N125" s="13"/>
      <c r="O125" s="13"/>
      <c r="P125" s="13"/>
      <c r="Q125" s="13"/>
    </row>
    <row r="126" spans="1:17">
      <c r="A126" s="13"/>
      <c r="B126" s="108" t="s">
        <v>489</v>
      </c>
      <c r="C126" s="105"/>
      <c r="D126" s="13"/>
      <c r="E126" s="13"/>
      <c r="F126" s="13"/>
      <c r="G126" s="13"/>
      <c r="H126" s="13"/>
      <c r="I126" s="13"/>
      <c r="J126" s="13"/>
      <c r="K126" s="13"/>
      <c r="L126" s="13"/>
      <c r="M126" s="13"/>
      <c r="N126" s="13"/>
      <c r="O126" s="13"/>
      <c r="P126" s="13"/>
      <c r="Q126" s="13"/>
    </row>
    <row r="127" spans="1:17">
      <c r="A127" s="185"/>
      <c r="B127" s="185"/>
      <c r="C127" s="185"/>
      <c r="D127" s="185"/>
      <c r="E127" s="185"/>
      <c r="F127" s="185"/>
      <c r="G127" s="185"/>
      <c r="H127" s="185"/>
      <c r="I127" s="185"/>
      <c r="J127" s="185"/>
      <c r="K127" s="185"/>
      <c r="L127" s="185"/>
      <c r="M127" s="185"/>
      <c r="N127" s="185"/>
      <c r="O127" s="185"/>
      <c r="P127" s="185"/>
      <c r="Q127" s="185"/>
    </row>
    <row r="128" spans="1:17">
      <c r="A128" s="186" t="s">
        <v>595</v>
      </c>
      <c r="B128" s="187"/>
      <c r="C128" s="187"/>
      <c r="D128" s="187"/>
      <c r="E128" s="187"/>
      <c r="F128" s="187"/>
      <c r="G128" s="187"/>
      <c r="H128" s="187"/>
      <c r="I128" s="187"/>
      <c r="J128" s="187"/>
      <c r="K128" s="187"/>
      <c r="L128" s="187"/>
      <c r="M128" s="187"/>
      <c r="N128" s="187"/>
      <c r="O128" s="187"/>
      <c r="P128" s="187"/>
      <c r="Q128" s="188"/>
    </row>
    <row r="129" spans="1:17">
      <c r="A129" s="1057" t="s">
        <v>891</v>
      </c>
      <c r="B129" s="190"/>
      <c r="C129" s="187"/>
      <c r="D129" s="190"/>
      <c r="E129" s="190"/>
      <c r="F129" s="190"/>
      <c r="G129" s="190"/>
      <c r="H129" s="190"/>
      <c r="I129" s="190"/>
      <c r="J129" s="190"/>
      <c r="K129" s="190"/>
      <c r="L129" s="190"/>
      <c r="M129" s="190"/>
      <c r="N129" s="190"/>
      <c r="O129" s="190"/>
      <c r="P129" s="190"/>
      <c r="Q129" s="191"/>
    </row>
    <row r="130" spans="1:17">
      <c r="A130" s="457"/>
      <c r="B130" s="185"/>
      <c r="C130" s="988" t="s">
        <v>485</v>
      </c>
      <c r="D130" s="190"/>
      <c r="E130" s="190"/>
      <c r="F130" s="190"/>
      <c r="G130" s="190"/>
      <c r="H130" s="190"/>
      <c r="I130" s="190"/>
      <c r="J130" s="190"/>
      <c r="K130" s="190"/>
      <c r="L130" s="190"/>
      <c r="M130" s="190"/>
      <c r="N130" s="190"/>
      <c r="O130" s="190"/>
      <c r="P130" s="190"/>
      <c r="Q130" s="191"/>
    </row>
    <row r="131" spans="1:17">
      <c r="A131" s="189"/>
      <c r="B131" s="193" t="s">
        <v>892</v>
      </c>
      <c r="C131" s="194" t="s">
        <v>893</v>
      </c>
      <c r="D131" s="185"/>
      <c r="E131" s="185"/>
      <c r="F131" s="185"/>
      <c r="G131" s="185"/>
      <c r="H131" s="185"/>
      <c r="I131" s="185"/>
      <c r="J131" s="185"/>
      <c r="K131" s="185"/>
      <c r="L131" s="185"/>
      <c r="M131" s="185"/>
      <c r="N131" s="185"/>
      <c r="O131" s="185"/>
      <c r="P131" s="185"/>
      <c r="Q131" s="195"/>
    </row>
    <row r="132" spans="1:17">
      <c r="A132" s="185"/>
      <c r="B132" s="989" t="s">
        <v>894</v>
      </c>
      <c r="C132" s="185"/>
      <c r="D132" s="185"/>
      <c r="E132" s="185"/>
      <c r="F132" s="185"/>
      <c r="G132" s="185"/>
      <c r="H132" s="185"/>
      <c r="I132" s="185"/>
      <c r="J132" s="185"/>
      <c r="K132" s="185"/>
      <c r="L132" s="185"/>
      <c r="M132" s="185"/>
      <c r="N132" s="185"/>
      <c r="O132" s="185"/>
      <c r="P132" s="185"/>
      <c r="Q132" s="195"/>
    </row>
    <row r="133" spans="1:17">
      <c r="A133" s="197"/>
      <c r="B133" s="197"/>
      <c r="C133" s="197"/>
      <c r="D133" s="197"/>
      <c r="E133" s="197"/>
      <c r="F133" s="197"/>
      <c r="G133" s="197"/>
      <c r="H133" s="197"/>
      <c r="I133" s="197"/>
      <c r="J133" s="197"/>
      <c r="K133" s="197"/>
      <c r="L133" s="197"/>
      <c r="M133" s="197"/>
      <c r="N133" s="197"/>
      <c r="O133" s="197"/>
      <c r="P133" s="197"/>
      <c r="Q133" s="198"/>
    </row>
    <row r="134" spans="1:17">
      <c r="A134" s="185"/>
      <c r="B134" s="185"/>
      <c r="C134" s="185"/>
      <c r="D134" s="185"/>
      <c r="E134" s="185"/>
      <c r="F134" s="185"/>
      <c r="G134" s="185"/>
      <c r="H134" s="185"/>
      <c r="I134" s="185"/>
      <c r="J134" s="185"/>
      <c r="K134" s="185"/>
      <c r="L134" s="185"/>
      <c r="M134" s="185"/>
      <c r="N134" s="185"/>
      <c r="O134" s="185"/>
      <c r="P134" s="185"/>
      <c r="Q134" s="185"/>
    </row>
    <row r="135" spans="1:17">
      <c r="A135" s="162" t="s">
        <v>598</v>
      </c>
      <c r="B135" s="97"/>
      <c r="C135" s="97"/>
      <c r="D135" s="97"/>
      <c r="E135" s="97"/>
      <c r="F135" s="97"/>
      <c r="G135" s="97"/>
      <c r="H135" s="97"/>
      <c r="I135" s="97"/>
      <c r="J135" s="97"/>
      <c r="K135" s="97"/>
      <c r="L135" s="97"/>
      <c r="M135" s="97"/>
      <c r="N135" s="97"/>
      <c r="O135" s="97"/>
      <c r="P135" s="97"/>
      <c r="Q135" s="97"/>
    </row>
    <row r="136" spans="1:17">
      <c r="A136" s="184" t="s">
        <v>895</v>
      </c>
      <c r="B136" s="184" t="s">
        <v>896</v>
      </c>
      <c r="C136" s="185"/>
      <c r="D136" s="185"/>
      <c r="E136" s="185"/>
      <c r="F136" s="185"/>
      <c r="G136" s="185"/>
      <c r="H136" s="185"/>
      <c r="I136" s="185"/>
      <c r="J136" s="185"/>
      <c r="K136" s="185"/>
      <c r="L136" s="185"/>
      <c r="M136" s="185"/>
      <c r="N136" s="185"/>
      <c r="O136" s="185"/>
      <c r="P136" s="185"/>
      <c r="Q136" s="185"/>
    </row>
    <row r="137" spans="1:17">
      <c r="A137" s="69" t="s">
        <v>599</v>
      </c>
      <c r="B137" s="13"/>
      <c r="C137" s="13"/>
      <c r="D137" s="13"/>
      <c r="E137" s="13"/>
      <c r="F137" s="13"/>
      <c r="G137" s="13"/>
      <c r="H137" s="13"/>
      <c r="I137" s="13"/>
      <c r="J137" s="13"/>
      <c r="K137" s="13"/>
      <c r="L137" s="13"/>
      <c r="M137" s="13"/>
      <c r="N137" s="13"/>
      <c r="O137" s="104"/>
      <c r="P137" s="104"/>
      <c r="Q137" s="104"/>
    </row>
    <row r="138" spans="1:17">
      <c r="A138" s="13"/>
      <c r="B138" s="13"/>
      <c r="C138" s="13"/>
      <c r="D138" s="13"/>
      <c r="E138" s="13"/>
      <c r="F138" s="619" t="s">
        <v>80</v>
      </c>
      <c r="G138" s="1117" t="s">
        <v>81</v>
      </c>
      <c r="H138" s="1118"/>
      <c r="I138" s="1118"/>
      <c r="J138" s="1118"/>
      <c r="K138" s="1118"/>
      <c r="L138" s="1118"/>
      <c r="M138" s="1118"/>
      <c r="N138" s="1118"/>
      <c r="O138" s="1118"/>
      <c r="P138" s="1119"/>
      <c r="Q138" s="13"/>
    </row>
    <row r="139" spans="1:17" ht="45">
      <c r="A139" s="13"/>
      <c r="B139" s="96" t="s">
        <v>472</v>
      </c>
      <c r="C139" s="13"/>
      <c r="D139" s="478" t="s">
        <v>452</v>
      </c>
      <c r="E139" s="358"/>
      <c r="F139" s="620">
        <f>D140</f>
        <v>0</v>
      </c>
      <c r="G139" s="33">
        <v>2026</v>
      </c>
      <c r="H139" s="34">
        <v>2027</v>
      </c>
      <c r="I139" s="33">
        <v>2028</v>
      </c>
      <c r="J139" s="34">
        <v>2029</v>
      </c>
      <c r="K139" s="33">
        <v>2030</v>
      </c>
      <c r="L139" s="34">
        <v>2031</v>
      </c>
      <c r="M139" s="33">
        <v>2032</v>
      </c>
      <c r="N139" s="34">
        <v>2033</v>
      </c>
      <c r="O139" s="33">
        <v>2034</v>
      </c>
      <c r="P139" s="33">
        <v>2035</v>
      </c>
      <c r="Q139" s="13"/>
    </row>
    <row r="140" spans="1:17">
      <c r="A140" s="13"/>
      <c r="B140" s="108" t="s">
        <v>756</v>
      </c>
      <c r="C140" s="13"/>
      <c r="D140" s="585"/>
      <c r="E140" s="13"/>
      <c r="F140" s="105" t="s">
        <v>487</v>
      </c>
      <c r="G140" s="864" t="e">
        <f>F140*(1+'BDD Coûts unitaires repères'!$K$13)^($G$139-$F$139)</f>
        <v>#VALUE!</v>
      </c>
      <c r="H140" s="826" t="e">
        <f>G140*(1+'BDD Coûts unitaires repères'!L$13)</f>
        <v>#VALUE!</v>
      </c>
      <c r="I140" s="826" t="e">
        <f>H140*(1+'BDD Coûts unitaires repères'!M$13)</f>
        <v>#VALUE!</v>
      </c>
      <c r="J140" s="826" t="e">
        <f>I140*(1+'BDD Coûts unitaires repères'!N$13)</f>
        <v>#VALUE!</v>
      </c>
      <c r="K140" s="826" t="e">
        <f>J140*(1+'BDD Coûts unitaires repères'!O$13)</f>
        <v>#VALUE!</v>
      </c>
      <c r="L140" s="826" t="e">
        <f>K140*(1+'BDD Coûts unitaires repères'!P$13)</f>
        <v>#VALUE!</v>
      </c>
      <c r="M140" s="826" t="e">
        <f>L140*(1+'BDD Coûts unitaires repères'!Q$13)</f>
        <v>#VALUE!</v>
      </c>
      <c r="N140" s="826" t="e">
        <f>M140*(1+'BDD Coûts unitaires repères'!R$13)</f>
        <v>#VALUE!</v>
      </c>
      <c r="O140" s="826" t="e">
        <f>N140*(1+'BDD Coûts unitaires repères'!S$13)</f>
        <v>#VALUE!</v>
      </c>
      <c r="P140" s="826" t="e">
        <f>O140*(1+'BDD Coûts unitaires repères'!T$13)</f>
        <v>#VALUE!</v>
      </c>
      <c r="Q140" s="13"/>
    </row>
    <row r="141" spans="1:17">
      <c r="A141" s="13"/>
      <c r="B141" s="13"/>
      <c r="C141" s="13"/>
      <c r="D141" s="13"/>
      <c r="E141" s="13"/>
      <c r="F141" s="13"/>
      <c r="G141" s="541" t="s">
        <v>656</v>
      </c>
      <c r="H141" s="13"/>
      <c r="I141" s="13"/>
      <c r="J141" s="13"/>
      <c r="K141" s="13"/>
      <c r="L141" s="13"/>
      <c r="M141" s="754"/>
      <c r="N141" s="754"/>
      <c r="O141" s="754"/>
      <c r="P141" s="754"/>
      <c r="Q141" s="13"/>
    </row>
    <row r="142" spans="1:17">
      <c r="A142" s="185"/>
      <c r="B142" s="185"/>
      <c r="C142" s="185"/>
      <c r="D142" s="185"/>
      <c r="E142" s="185"/>
      <c r="F142" s="185"/>
      <c r="G142" s="185"/>
      <c r="H142" s="185"/>
      <c r="I142" s="185"/>
      <c r="J142" s="185"/>
      <c r="K142" s="185"/>
      <c r="L142" s="185"/>
      <c r="M142" s="185"/>
      <c r="N142" s="185"/>
      <c r="O142" s="185"/>
      <c r="P142" s="185"/>
      <c r="Q142" s="185"/>
    </row>
    <row r="143" spans="1:17">
      <c r="A143" s="186" t="s">
        <v>547</v>
      </c>
      <c r="B143" s="187"/>
      <c r="C143" s="187"/>
      <c r="D143" s="187"/>
      <c r="E143" s="187"/>
      <c r="F143" s="187"/>
      <c r="G143" s="187"/>
      <c r="H143" s="187"/>
      <c r="I143" s="187"/>
      <c r="J143" s="187"/>
      <c r="K143" s="187"/>
      <c r="L143" s="187"/>
      <c r="M143" s="187"/>
      <c r="N143" s="187"/>
      <c r="O143" s="187"/>
      <c r="P143" s="187"/>
      <c r="Q143" s="188"/>
    </row>
    <row r="144" spans="1:17">
      <c r="A144" s="196" t="s">
        <v>220</v>
      </c>
      <c r="B144" s="197"/>
      <c r="C144" s="197"/>
      <c r="D144" s="197"/>
      <c r="E144" s="197"/>
      <c r="F144" s="197"/>
      <c r="G144" s="197"/>
      <c r="H144" s="197"/>
      <c r="I144" s="197"/>
      <c r="J144" s="197"/>
      <c r="K144" s="197"/>
      <c r="L144" s="197"/>
      <c r="M144" s="197"/>
      <c r="N144" s="197"/>
      <c r="O144" s="197"/>
      <c r="P144" s="197"/>
      <c r="Q144" s="198"/>
    </row>
    <row r="145" spans="1:17">
      <c r="A145" s="185"/>
      <c r="B145" s="185"/>
      <c r="C145" s="185"/>
      <c r="D145" s="185"/>
      <c r="E145" s="185"/>
      <c r="F145" s="185"/>
      <c r="G145" s="185"/>
      <c r="H145" s="185"/>
      <c r="I145" s="185"/>
      <c r="J145" s="185"/>
      <c r="K145" s="185"/>
      <c r="L145" s="185"/>
      <c r="M145" s="185"/>
      <c r="N145" s="185"/>
      <c r="O145" s="185"/>
      <c r="P145" s="185"/>
      <c r="Q145" s="185"/>
    </row>
    <row r="146" spans="1:17">
      <c r="A146" s="162" t="s">
        <v>697</v>
      </c>
      <c r="B146" s="97"/>
      <c r="C146" s="97"/>
      <c r="D146" s="97"/>
      <c r="E146" s="97"/>
      <c r="F146" s="97"/>
      <c r="G146" s="97"/>
      <c r="H146" s="97"/>
      <c r="I146" s="97"/>
      <c r="J146" s="97"/>
      <c r="K146" s="97"/>
      <c r="L146" s="97"/>
      <c r="M146" s="97"/>
      <c r="N146" s="97"/>
      <c r="O146" s="97"/>
      <c r="P146" s="97"/>
      <c r="Q146" s="97"/>
    </row>
    <row r="147" spans="1:17">
      <c r="A147" s="184" t="s">
        <v>897</v>
      </c>
      <c r="B147" s="184" t="s">
        <v>410</v>
      </c>
      <c r="C147" s="185"/>
      <c r="D147" s="185"/>
      <c r="E147" s="185"/>
      <c r="F147" s="185"/>
      <c r="G147" s="185"/>
      <c r="H147" s="185"/>
      <c r="I147" s="185"/>
      <c r="J147" s="185"/>
      <c r="K147" s="185"/>
      <c r="L147" s="185"/>
      <c r="M147" s="185"/>
      <c r="N147" s="185"/>
      <c r="O147" s="185"/>
      <c r="P147" s="185"/>
      <c r="Q147" s="185"/>
    </row>
    <row r="148" spans="1:17">
      <c r="A148" s="69" t="s">
        <v>898</v>
      </c>
      <c r="B148" s="13"/>
      <c r="C148" s="13"/>
      <c r="D148" s="13"/>
      <c r="E148" s="13"/>
      <c r="F148" s="13"/>
      <c r="G148" s="13"/>
      <c r="H148" s="13"/>
      <c r="I148" s="13"/>
      <c r="J148" s="13"/>
      <c r="K148" s="13"/>
      <c r="L148" s="13"/>
      <c r="M148" s="13"/>
      <c r="N148" s="13"/>
      <c r="O148" s="104"/>
      <c r="P148" s="104"/>
      <c r="Q148" s="104"/>
    </row>
    <row r="149" spans="1:17">
      <c r="A149" s="13"/>
      <c r="B149" s="13"/>
      <c r="C149" s="13"/>
      <c r="D149" s="13"/>
      <c r="E149" s="13"/>
      <c r="F149" s="619" t="s">
        <v>80</v>
      </c>
      <c r="G149" s="1117" t="s">
        <v>81</v>
      </c>
      <c r="H149" s="1118"/>
      <c r="I149" s="1118"/>
      <c r="J149" s="1118"/>
      <c r="K149" s="1118"/>
      <c r="L149" s="1118"/>
      <c r="M149" s="1118"/>
      <c r="N149" s="1118"/>
      <c r="O149" s="1118"/>
      <c r="P149" s="1119"/>
      <c r="Q149" s="13"/>
    </row>
    <row r="150" spans="1:17" ht="45">
      <c r="A150" s="13"/>
      <c r="B150" s="96" t="s">
        <v>472</v>
      </c>
      <c r="C150" s="477"/>
      <c r="D150" s="478" t="s">
        <v>452</v>
      </c>
      <c r="E150" s="358"/>
      <c r="F150" s="620">
        <f>D151</f>
        <v>0</v>
      </c>
      <c r="G150" s="33">
        <v>2026</v>
      </c>
      <c r="H150" s="34">
        <v>2027</v>
      </c>
      <c r="I150" s="33">
        <v>2028</v>
      </c>
      <c r="J150" s="34">
        <v>2029</v>
      </c>
      <c r="K150" s="33">
        <v>2030</v>
      </c>
      <c r="L150" s="34">
        <v>2031</v>
      </c>
      <c r="M150" s="33">
        <v>2032</v>
      </c>
      <c r="N150" s="34">
        <v>2033</v>
      </c>
      <c r="O150" s="33">
        <v>2034</v>
      </c>
      <c r="P150" s="33">
        <v>2035</v>
      </c>
      <c r="Q150" s="13"/>
    </row>
    <row r="151" spans="1:17">
      <c r="A151" s="13"/>
      <c r="B151" s="108" t="s">
        <v>899</v>
      </c>
      <c r="C151" s="477"/>
      <c r="D151" s="585"/>
      <c r="E151" s="13"/>
      <c r="F151" s="105" t="s">
        <v>487</v>
      </c>
      <c r="G151" s="105"/>
      <c r="H151" s="105"/>
      <c r="I151" s="105"/>
      <c r="J151" s="105"/>
      <c r="K151" s="105"/>
      <c r="L151" s="105"/>
      <c r="M151" s="105"/>
      <c r="N151" s="105"/>
      <c r="O151" s="105"/>
      <c r="P151" s="105"/>
      <c r="Q151" s="13"/>
    </row>
    <row r="152" spans="1:17">
      <c r="A152" s="13"/>
      <c r="B152" s="108" t="s">
        <v>900</v>
      </c>
      <c r="C152" s="477"/>
      <c r="D152" s="585"/>
      <c r="E152" s="13"/>
      <c r="F152" s="105" t="s">
        <v>487</v>
      </c>
      <c r="G152" s="105"/>
      <c r="H152" s="105"/>
      <c r="I152" s="105"/>
      <c r="J152" s="105"/>
      <c r="K152" s="105"/>
      <c r="L152" s="105"/>
      <c r="M152" s="105"/>
      <c r="N152" s="105"/>
      <c r="O152" s="105"/>
      <c r="P152" s="105"/>
      <c r="Q152" s="13"/>
    </row>
    <row r="153" spans="1:17">
      <c r="A153" s="185"/>
      <c r="B153" s="185"/>
      <c r="C153" s="185"/>
      <c r="D153" s="185"/>
      <c r="E153" s="185"/>
      <c r="F153" s="185"/>
      <c r="G153" s="185"/>
      <c r="H153" s="185"/>
      <c r="I153" s="185"/>
      <c r="J153" s="185"/>
      <c r="K153" s="185"/>
      <c r="L153" s="185"/>
      <c r="M153" s="185"/>
      <c r="N153" s="185"/>
      <c r="O153" s="185"/>
      <c r="P153" s="185"/>
      <c r="Q153" s="185"/>
    </row>
    <row r="154" spans="1:17">
      <c r="A154" s="186" t="s">
        <v>595</v>
      </c>
      <c r="B154" s="187"/>
      <c r="C154" s="187"/>
      <c r="D154" s="187"/>
      <c r="E154" s="187"/>
      <c r="F154" s="187"/>
      <c r="G154" s="187"/>
      <c r="H154" s="187"/>
      <c r="I154" s="187"/>
      <c r="J154" s="187"/>
      <c r="K154" s="187"/>
      <c r="L154" s="187"/>
      <c r="M154" s="187"/>
      <c r="N154" s="187"/>
      <c r="O154" s="187"/>
      <c r="P154" s="187"/>
      <c r="Q154" s="188"/>
    </row>
    <row r="155" spans="1:17" ht="30">
      <c r="A155" s="457"/>
      <c r="B155" s="185"/>
      <c r="C155" s="988" t="s">
        <v>901</v>
      </c>
      <c r="D155" s="991" t="s">
        <v>902</v>
      </c>
      <c r="E155" s="190"/>
      <c r="F155" s="190"/>
      <c r="G155" s="190"/>
      <c r="H155" s="190"/>
      <c r="I155" s="190"/>
      <c r="J155" s="190"/>
      <c r="K155" s="190"/>
      <c r="L155" s="190"/>
      <c r="M155" s="190"/>
      <c r="N155" s="190"/>
      <c r="O155" s="190"/>
      <c r="P155" s="190"/>
      <c r="Q155" s="191"/>
    </row>
    <row r="156" spans="1:17" ht="30">
      <c r="A156" s="457"/>
      <c r="B156" s="193" t="s">
        <v>903</v>
      </c>
      <c r="C156" s="990" t="s">
        <v>904</v>
      </c>
      <c r="D156" s="992" t="s">
        <v>510</v>
      </c>
      <c r="E156" s="190"/>
      <c r="F156" s="190"/>
      <c r="G156" s="190"/>
      <c r="H156" s="190"/>
      <c r="I156" s="190"/>
      <c r="J156" s="190"/>
      <c r="K156" s="190"/>
      <c r="L156" s="190"/>
      <c r="M156" s="190"/>
      <c r="N156" s="190"/>
      <c r="O156" s="190"/>
      <c r="P156" s="190"/>
      <c r="Q156" s="191"/>
    </row>
    <row r="157" spans="1:17" ht="30">
      <c r="A157" s="457"/>
      <c r="B157" s="193" t="s">
        <v>905</v>
      </c>
      <c r="C157" s="990" t="s">
        <v>906</v>
      </c>
      <c r="D157" s="988" t="s">
        <v>907</v>
      </c>
      <c r="E157" s="190"/>
      <c r="F157" s="190"/>
      <c r="G157" s="190"/>
      <c r="H157" s="190"/>
      <c r="I157" s="190"/>
      <c r="J157" s="190"/>
      <c r="K157" s="190"/>
      <c r="L157" s="190"/>
      <c r="M157" s="190"/>
      <c r="N157" s="190"/>
      <c r="O157" s="190"/>
      <c r="P157" s="190"/>
      <c r="Q157" s="191"/>
    </row>
    <row r="158" spans="1:17">
      <c r="A158" s="185"/>
      <c r="B158" s="989" t="s">
        <v>908</v>
      </c>
      <c r="C158" s="185"/>
      <c r="D158" s="185"/>
      <c r="E158" s="185"/>
      <c r="F158" s="185"/>
      <c r="G158" s="185"/>
      <c r="H158" s="185"/>
      <c r="I158" s="185"/>
      <c r="J158" s="185"/>
      <c r="K158" s="185"/>
      <c r="L158" s="185"/>
      <c r="M158" s="185"/>
      <c r="N158" s="185"/>
      <c r="O158" s="185"/>
      <c r="P158" s="185"/>
      <c r="Q158" s="195"/>
    </row>
  </sheetData>
  <mergeCells count="7">
    <mergeCell ref="G65:P65"/>
    <mergeCell ref="G42:P42"/>
    <mergeCell ref="G149:P149"/>
    <mergeCell ref="G138:P138"/>
    <mergeCell ref="G111:P111"/>
    <mergeCell ref="G99:P99"/>
    <mergeCell ref="G78:P78"/>
  </mergeCells>
  <dataValidations count="2">
    <dataValidation type="list" allowBlank="1" showInputMessage="1" showErrorMessage="1" sqref="C87 C44:C49 C101:C102" xr:uid="{2AF92150-7217-4BE3-B853-EC0CA1F2F22F}">
      <formula1>"HT,TTC"</formula1>
    </dataValidation>
    <dataValidation type="list" allowBlank="1" showInputMessage="1" showErrorMessage="1" sqref="D101:D102 D140 D87 D44:D49 D151:D152" xr:uid="{E99F034C-E2B5-44DB-83EB-89162F3AA1A1}">
      <formula1>"2021,2022,2023,2024,2025,2026,coûts 2026-2035 (avec inflation)"</formula1>
    </dataValidation>
  </dataValidations>
  <hyperlinks>
    <hyperlink ref="A4" r:id="rId1" xr:uid="{B7FCE49D-0E58-4E55-B1C8-9F8C48915C8A}"/>
    <hyperlink ref="A117" location="Synthèse!A1" display="(reporté dans la synthèse)" xr:uid="{A0C7B3AC-6E0C-42F9-BB00-CF49B020B046}"/>
  </hyperlinks>
  <pageMargins left="0.7" right="0.7" top="0.75" bottom="0.75" header="0.3" footer="0.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38BC0-9C61-4A00-855A-71182EF5CA1A}">
  <sheetPr>
    <tabColor rgb="FFC00000"/>
  </sheetPr>
  <dimension ref="A1:R112"/>
  <sheetViews>
    <sheetView showGridLines="0" topLeftCell="B75" zoomScale="87" zoomScaleNormal="70" workbookViewId="0">
      <selection activeCell="G108" sqref="G108"/>
    </sheetView>
  </sheetViews>
  <sheetFormatPr defaultColWidth="11.42578125" defaultRowHeight="15"/>
  <cols>
    <col min="2" max="2" width="42.140625" customWidth="1"/>
    <col min="5" max="5" width="14.85546875" customWidth="1"/>
    <col min="7" max="16" width="13.7109375" customWidth="1"/>
  </cols>
  <sheetData>
    <row r="1" spans="1:18" ht="18.75" customHeight="1">
      <c r="A1" s="14" t="s">
        <v>58</v>
      </c>
      <c r="B1" s="15"/>
      <c r="C1" s="15"/>
      <c r="D1" s="15"/>
      <c r="E1" s="15"/>
      <c r="F1" s="15"/>
      <c r="G1" s="15"/>
      <c r="H1" s="16"/>
      <c r="I1" s="16"/>
      <c r="J1" s="16"/>
      <c r="K1" s="16"/>
      <c r="L1" s="16"/>
      <c r="M1" s="16"/>
      <c r="N1" s="16"/>
      <c r="O1" s="16"/>
      <c r="P1" s="16"/>
      <c r="Q1" s="16"/>
    </row>
    <row r="2" spans="1:18">
      <c r="A2" s="10"/>
      <c r="B2" s="10"/>
      <c r="C2" s="10"/>
      <c r="D2" s="10"/>
      <c r="E2" s="10"/>
      <c r="F2" s="10"/>
      <c r="G2" s="10"/>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6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67" t="s">
        <v>401</v>
      </c>
      <c r="B7" s="577" t="s">
        <v>402</v>
      </c>
      <c r="C7" s="62"/>
      <c r="D7" s="62"/>
      <c r="E7" s="62"/>
      <c r="F7" s="62"/>
      <c r="G7" s="62"/>
      <c r="H7" s="62"/>
      <c r="I7" s="62"/>
      <c r="J7" s="10"/>
      <c r="K7" s="10"/>
      <c r="L7" s="10"/>
      <c r="M7" s="10"/>
      <c r="N7" s="10"/>
      <c r="O7" s="10"/>
      <c r="P7" s="10"/>
      <c r="Q7" s="574"/>
    </row>
    <row r="8" spans="1:18">
      <c r="A8" s="67" t="s">
        <v>403</v>
      </c>
      <c r="B8" s="993" t="s">
        <v>909</v>
      </c>
      <c r="C8" s="62"/>
      <c r="D8" s="62"/>
      <c r="E8" s="62"/>
      <c r="F8" s="62"/>
      <c r="G8" s="62"/>
      <c r="H8" s="62"/>
      <c r="I8" s="62"/>
      <c r="J8" s="10"/>
      <c r="K8" s="10"/>
      <c r="L8" s="10"/>
      <c r="M8" s="10"/>
      <c r="N8" s="10"/>
      <c r="O8" s="10"/>
      <c r="P8" s="10"/>
      <c r="Q8" s="574"/>
    </row>
    <row r="9" spans="1:18">
      <c r="A9" s="67" t="s">
        <v>405</v>
      </c>
      <c r="B9" s="994" t="s">
        <v>910</v>
      </c>
      <c r="C9" s="579"/>
      <c r="D9" s="579"/>
      <c r="E9" s="579"/>
      <c r="F9" s="579"/>
      <c r="G9" s="579"/>
      <c r="H9" s="579"/>
      <c r="I9" s="579"/>
      <c r="J9" s="119"/>
      <c r="K9" s="119"/>
      <c r="L9" s="119"/>
      <c r="M9" s="119"/>
      <c r="N9" s="119"/>
      <c r="O9" s="119"/>
      <c r="P9" s="119"/>
      <c r="Q9" s="120"/>
    </row>
    <row r="11" spans="1:18">
      <c r="A11" s="580"/>
      <c r="B11" s="31"/>
      <c r="C11" s="62"/>
      <c r="D11" s="62"/>
      <c r="E11" s="62"/>
      <c r="F11" s="62"/>
      <c r="G11" s="62"/>
      <c r="H11" s="62"/>
      <c r="I11" s="62"/>
      <c r="J11" s="10"/>
      <c r="K11" s="10"/>
      <c r="L11" s="10"/>
      <c r="M11" s="10"/>
      <c r="N11" s="10"/>
      <c r="O11" s="10"/>
      <c r="P11" s="10"/>
      <c r="Q11" s="10"/>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67" t="s">
        <v>408</v>
      </c>
      <c r="B13" s="68"/>
      <c r="C13" s="68"/>
      <c r="D13" s="68"/>
      <c r="E13" s="68"/>
      <c r="F13" s="68"/>
      <c r="G13" s="68"/>
      <c r="H13" s="68"/>
      <c r="I13" s="68"/>
      <c r="J13" s="68"/>
      <c r="K13" s="68"/>
      <c r="L13" s="68"/>
      <c r="M13" s="68"/>
      <c r="N13" s="68"/>
      <c r="O13" s="68"/>
      <c r="P13" s="68"/>
      <c r="Q13" s="68"/>
      <c r="R13"/>
    </row>
    <row r="14" spans="1:18">
      <c r="A14" s="32" t="s">
        <v>911</v>
      </c>
      <c r="B14" s="32" t="s">
        <v>410</v>
      </c>
      <c r="C14" s="10"/>
      <c r="D14" s="10"/>
      <c r="E14" s="10"/>
      <c r="F14" s="10"/>
      <c r="G14" s="10"/>
      <c r="H14" s="10"/>
      <c r="I14" s="10"/>
      <c r="J14" s="10"/>
      <c r="K14" s="10"/>
      <c r="L14" s="10"/>
      <c r="M14" s="10"/>
      <c r="N14" s="10"/>
      <c r="O14" s="10"/>
      <c r="P14" s="10"/>
      <c r="Q14" s="10"/>
    </row>
    <row r="15" spans="1:18">
      <c r="A15" s="10" t="s">
        <v>912</v>
      </c>
      <c r="B15" s="10"/>
      <c r="C15" s="10"/>
      <c r="D15" s="10"/>
      <c r="E15" s="10"/>
      <c r="F15" s="10"/>
      <c r="G15" s="10"/>
      <c r="H15" s="10"/>
      <c r="I15" s="10"/>
      <c r="J15" s="10"/>
      <c r="K15" s="10"/>
      <c r="L15" s="10"/>
      <c r="M15" s="10"/>
      <c r="N15" s="10"/>
      <c r="O15" s="10"/>
      <c r="P15" s="10"/>
      <c r="Q15" s="10"/>
    </row>
    <row r="16" spans="1:18">
      <c r="A16" s="10" t="s">
        <v>913</v>
      </c>
      <c r="B16" s="10"/>
      <c r="C16" s="10"/>
      <c r="D16" s="10"/>
      <c r="E16" s="10"/>
      <c r="F16" s="10"/>
      <c r="G16" s="10"/>
      <c r="H16" s="10"/>
      <c r="I16" s="10"/>
      <c r="J16" s="10"/>
      <c r="K16" s="10"/>
      <c r="L16" s="10"/>
      <c r="M16" s="10"/>
      <c r="N16" s="10"/>
      <c r="O16" s="10"/>
      <c r="P16" s="10"/>
      <c r="Q16" s="10"/>
    </row>
    <row r="17" spans="1:18">
      <c r="A17" s="969" t="s">
        <v>914</v>
      </c>
      <c r="B17" s="10"/>
      <c r="C17" s="10"/>
      <c r="D17" s="10"/>
      <c r="E17" s="10"/>
      <c r="F17" s="10"/>
      <c r="G17" s="10"/>
      <c r="H17" s="10"/>
      <c r="I17" s="10"/>
      <c r="J17" s="10"/>
      <c r="K17" s="10"/>
      <c r="L17" s="10"/>
      <c r="M17" s="10"/>
      <c r="N17" s="10"/>
      <c r="O17" s="10"/>
      <c r="P17" s="10"/>
      <c r="Q17" s="10"/>
    </row>
    <row r="18" spans="1:18">
      <c r="A18" s="10"/>
      <c r="B18" s="10"/>
      <c r="C18" s="10"/>
      <c r="D18" s="10"/>
      <c r="E18" s="10"/>
      <c r="F18" s="10"/>
      <c r="G18" s="10"/>
      <c r="H18" s="10"/>
      <c r="I18" s="10"/>
      <c r="J18" s="10"/>
      <c r="K18" s="10"/>
      <c r="L18" s="10"/>
      <c r="M18" s="10"/>
      <c r="N18" s="10"/>
      <c r="O18" s="10"/>
      <c r="P18" s="10"/>
      <c r="Q18" s="10"/>
    </row>
    <row r="19" spans="1:18" s="557" customFormat="1">
      <c r="A19" s="67" t="s">
        <v>24</v>
      </c>
      <c r="B19" s="68"/>
      <c r="C19" s="68"/>
      <c r="D19" s="68"/>
      <c r="E19" s="68"/>
      <c r="F19" s="68"/>
      <c r="G19" s="68"/>
      <c r="H19" s="68"/>
      <c r="I19" s="68"/>
      <c r="J19" s="68"/>
      <c r="K19" s="68"/>
      <c r="L19" s="68"/>
      <c r="M19" s="68"/>
      <c r="N19" s="68"/>
      <c r="O19" s="68"/>
      <c r="P19" s="68"/>
      <c r="Q19" s="68"/>
      <c r="R19"/>
    </row>
    <row r="20" spans="1:18">
      <c r="A20" s="32" t="s">
        <v>915</v>
      </c>
      <c r="B20" s="32" t="s">
        <v>410</v>
      </c>
      <c r="C20" s="107"/>
      <c r="D20" s="107"/>
      <c r="E20" s="107"/>
      <c r="F20" s="107"/>
      <c r="G20" s="107"/>
      <c r="H20" s="107"/>
      <c r="I20" s="107"/>
      <c r="J20" s="107"/>
      <c r="K20" s="107"/>
      <c r="L20" s="107"/>
      <c r="M20" s="107"/>
      <c r="N20" s="107"/>
      <c r="O20" s="10"/>
      <c r="P20" s="10"/>
      <c r="Q20" s="10"/>
    </row>
    <row r="21" spans="1:18">
      <c r="A21" s="106" t="s">
        <v>916</v>
      </c>
      <c r="B21" s="13"/>
      <c r="C21" s="104"/>
      <c r="D21" s="104"/>
      <c r="E21" s="104"/>
      <c r="F21" s="104"/>
      <c r="G21" s="104"/>
      <c r="H21" s="104"/>
      <c r="I21" s="104"/>
      <c r="J21" s="104"/>
      <c r="K21" s="104"/>
      <c r="L21" s="104"/>
      <c r="M21" s="104"/>
      <c r="N21" s="104"/>
      <c r="O21" s="104"/>
      <c r="P21" s="104"/>
      <c r="Q21" s="104"/>
    </row>
    <row r="22" spans="1:18">
      <c r="A22" s="90"/>
      <c r="B22" s="13"/>
      <c r="C22" s="13"/>
      <c r="D22" s="13"/>
      <c r="E22" s="13"/>
      <c r="F22" s="13"/>
      <c r="G22" s="13"/>
      <c r="H22" s="13"/>
      <c r="I22" s="13"/>
      <c r="J22" s="13"/>
      <c r="K22" s="13"/>
      <c r="L22" s="13"/>
      <c r="M22" s="13"/>
      <c r="N22" s="13"/>
      <c r="O22" s="13"/>
      <c r="P22" s="13"/>
      <c r="Q22" s="13"/>
    </row>
    <row r="23" spans="1:18">
      <c r="A23" s="13"/>
      <c r="B23" s="81" t="s">
        <v>420</v>
      </c>
      <c r="C23" s="82"/>
      <c r="D23" s="82"/>
      <c r="E23" s="82"/>
      <c r="F23" s="82"/>
      <c r="G23" s="82"/>
      <c r="H23" s="82"/>
      <c r="I23" s="82"/>
      <c r="J23" s="82"/>
      <c r="K23" s="83"/>
      <c r="L23" s="13"/>
      <c r="M23" s="13"/>
      <c r="N23" s="13"/>
      <c r="O23" s="13"/>
      <c r="P23" s="13"/>
      <c r="Q23" s="13"/>
    </row>
    <row r="24" spans="1:18">
      <c r="A24" s="13"/>
      <c r="B24" s="84"/>
      <c r="C24" s="86"/>
      <c r="D24" s="86"/>
      <c r="E24" s="86"/>
      <c r="F24" s="86"/>
      <c r="G24" s="86"/>
      <c r="H24" s="86"/>
      <c r="I24" s="86"/>
      <c r="J24" s="86"/>
      <c r="K24" s="85"/>
      <c r="L24" s="13"/>
      <c r="M24" s="13"/>
      <c r="N24" s="13"/>
      <c r="O24" s="13"/>
      <c r="P24" s="13"/>
      <c r="Q24" s="13"/>
    </row>
    <row r="25" spans="1:18">
      <c r="A25" s="13"/>
      <c r="B25" s="87"/>
      <c r="C25" s="88"/>
      <c r="D25" s="88"/>
      <c r="E25" s="88"/>
      <c r="F25" s="88"/>
      <c r="G25" s="88"/>
      <c r="H25" s="88"/>
      <c r="I25" s="88"/>
      <c r="J25" s="88"/>
      <c r="K25" s="89"/>
      <c r="L25" s="13"/>
      <c r="M25" s="13"/>
      <c r="N25" s="13"/>
      <c r="O25" s="13"/>
      <c r="P25" s="13"/>
      <c r="Q25" s="13"/>
    </row>
    <row r="26" spans="1:18">
      <c r="A26" s="10"/>
      <c r="B26" s="10"/>
      <c r="C26" s="10"/>
      <c r="D26" s="10"/>
      <c r="E26" s="10"/>
      <c r="F26" s="10"/>
      <c r="G26" s="10"/>
      <c r="H26" s="10"/>
      <c r="I26" s="10"/>
      <c r="J26" s="10"/>
      <c r="K26" s="10"/>
      <c r="L26" s="10"/>
      <c r="M26" s="10"/>
      <c r="N26" s="10"/>
      <c r="O26" s="10"/>
    </row>
    <row r="27" spans="1:18">
      <c r="A27" s="113" t="s">
        <v>547</v>
      </c>
      <c r="B27" s="114"/>
      <c r="C27" s="114"/>
      <c r="D27" s="114"/>
      <c r="E27" s="114"/>
      <c r="F27" s="114"/>
      <c r="G27" s="114"/>
      <c r="H27" s="114"/>
      <c r="I27" s="114"/>
      <c r="J27" s="114"/>
      <c r="K27" s="114"/>
      <c r="L27" s="114"/>
      <c r="M27" s="114"/>
      <c r="N27" s="114"/>
      <c r="O27" s="115"/>
    </row>
    <row r="28" spans="1:18">
      <c r="A28" s="116" t="s">
        <v>917</v>
      </c>
      <c r="B28" s="112"/>
      <c r="C28" s="112"/>
      <c r="D28" s="112"/>
      <c r="E28" s="112"/>
      <c r="F28" s="112"/>
      <c r="G28" s="112"/>
      <c r="H28" s="112"/>
      <c r="I28" s="112"/>
      <c r="J28" s="112"/>
      <c r="K28" s="112"/>
      <c r="L28" s="112"/>
      <c r="M28" s="112"/>
      <c r="N28" s="112"/>
      <c r="O28" s="117"/>
    </row>
    <row r="29" spans="1:18">
      <c r="A29" s="116" t="s">
        <v>918</v>
      </c>
      <c r="B29" s="112"/>
      <c r="C29" s="112"/>
      <c r="D29" s="112"/>
      <c r="E29" s="112"/>
      <c r="F29" s="112"/>
      <c r="G29" s="112"/>
      <c r="H29" s="112"/>
      <c r="I29" s="112"/>
      <c r="J29" s="112"/>
      <c r="K29" s="112"/>
      <c r="L29" s="112"/>
      <c r="M29" s="112"/>
      <c r="N29" s="112"/>
      <c r="O29" s="117"/>
    </row>
    <row r="30" spans="1:18">
      <c r="A30" s="121"/>
      <c r="B30" s="119"/>
      <c r="C30" s="119"/>
      <c r="D30" s="119"/>
      <c r="E30" s="119"/>
      <c r="F30" s="119"/>
      <c r="G30" s="119"/>
      <c r="H30" s="119"/>
      <c r="I30" s="119"/>
      <c r="J30" s="119"/>
      <c r="K30" s="119"/>
      <c r="L30" s="119"/>
      <c r="M30" s="119"/>
      <c r="N30" s="119"/>
      <c r="O30" s="120"/>
    </row>
    <row r="31" spans="1:18">
      <c r="A31" s="10"/>
      <c r="B31" s="10"/>
      <c r="C31" s="10"/>
      <c r="D31" s="10"/>
      <c r="E31" s="10"/>
      <c r="F31" s="10"/>
      <c r="G31" s="10"/>
      <c r="H31" s="10"/>
      <c r="I31" s="10"/>
      <c r="J31" s="10"/>
      <c r="K31" s="10"/>
      <c r="L31" s="10"/>
      <c r="M31" s="10"/>
      <c r="N31" s="10"/>
      <c r="O31" s="10"/>
    </row>
    <row r="32" spans="1:18">
      <c r="A32" s="67" t="s">
        <v>28</v>
      </c>
      <c r="B32" s="68"/>
      <c r="C32" s="68"/>
      <c r="D32" s="68"/>
      <c r="E32" s="68"/>
      <c r="F32" s="68"/>
      <c r="G32" s="68"/>
      <c r="H32" s="68"/>
      <c r="I32" s="68"/>
      <c r="J32" s="68"/>
      <c r="K32" s="68"/>
      <c r="L32" s="68"/>
      <c r="M32" s="68"/>
      <c r="N32" s="68"/>
      <c r="O32" s="68"/>
      <c r="P32" s="68"/>
      <c r="Q32" s="68"/>
    </row>
    <row r="33" spans="1:18">
      <c r="A33" s="32" t="s">
        <v>919</v>
      </c>
      <c r="B33" s="32" t="s">
        <v>410</v>
      </c>
      <c r="C33" s="10"/>
      <c r="D33" s="10"/>
      <c r="E33" s="10"/>
      <c r="F33" s="10"/>
      <c r="G33" s="10"/>
      <c r="H33" s="10"/>
      <c r="I33" s="10"/>
      <c r="J33" s="10"/>
      <c r="K33" s="10"/>
      <c r="L33" s="10"/>
      <c r="M33" s="10"/>
      <c r="N33" s="10"/>
      <c r="O33" s="10"/>
      <c r="P33" s="10"/>
      <c r="Q33" s="10"/>
    </row>
    <row r="34" spans="1:18">
      <c r="A34" s="69" t="s">
        <v>920</v>
      </c>
      <c r="B34" s="69"/>
      <c r="C34" s="13"/>
      <c r="D34" s="13"/>
      <c r="E34" s="13"/>
      <c r="F34" s="13"/>
      <c r="G34" s="13"/>
      <c r="H34" s="13"/>
      <c r="I34" s="13"/>
      <c r="J34" s="13"/>
      <c r="K34" s="13"/>
      <c r="L34" s="13"/>
      <c r="M34" s="13"/>
      <c r="N34" s="13"/>
      <c r="O34" s="104"/>
      <c r="P34" s="104"/>
      <c r="Q34" s="104"/>
    </row>
    <row r="35" spans="1:18">
      <c r="A35" s="951"/>
      <c r="B35" s="13"/>
      <c r="C35" s="13"/>
      <c r="D35" s="13"/>
      <c r="E35" s="13"/>
      <c r="F35" s="13"/>
      <c r="G35" s="1117" t="s">
        <v>81</v>
      </c>
      <c r="H35" s="1118"/>
      <c r="I35" s="1118"/>
      <c r="J35" s="1118"/>
      <c r="K35" s="1118"/>
      <c r="L35" s="1118"/>
      <c r="M35" s="1118"/>
      <c r="N35" s="1118"/>
      <c r="O35" s="1118"/>
      <c r="P35" s="1119"/>
      <c r="Q35" s="13"/>
    </row>
    <row r="36" spans="1:18" ht="45">
      <c r="A36" s="13"/>
      <c r="B36" s="230" t="s">
        <v>472</v>
      </c>
      <c r="C36" s="602" t="s">
        <v>451</v>
      </c>
      <c r="D36" s="478" t="s">
        <v>452</v>
      </c>
      <c r="E36" s="13"/>
      <c r="F36" s="13"/>
      <c r="G36" s="33">
        <v>2026</v>
      </c>
      <c r="H36" s="34">
        <v>2027</v>
      </c>
      <c r="I36" s="33">
        <v>2028</v>
      </c>
      <c r="J36" s="34">
        <v>2029</v>
      </c>
      <c r="K36" s="33">
        <v>2030</v>
      </c>
      <c r="L36" s="34">
        <v>2031</v>
      </c>
      <c r="M36" s="33">
        <v>2032</v>
      </c>
      <c r="N36" s="34">
        <v>2033</v>
      </c>
      <c r="O36" s="33">
        <v>2034</v>
      </c>
      <c r="P36" s="33">
        <v>2035</v>
      </c>
      <c r="Q36" s="13"/>
    </row>
    <row r="37" spans="1:18">
      <c r="A37" s="13"/>
      <c r="B37" s="130" t="s">
        <v>921</v>
      </c>
      <c r="C37" s="633"/>
      <c r="D37" s="478"/>
      <c r="E37" s="13"/>
      <c r="F37" s="13"/>
      <c r="G37" s="661">
        <f>SUM(G38:G39)</f>
        <v>0</v>
      </c>
      <c r="H37" s="661">
        <f t="shared" ref="H37:P37" si="0">SUM(H38:H39)</f>
        <v>0</v>
      </c>
      <c r="I37" s="661">
        <f t="shared" si="0"/>
        <v>0</v>
      </c>
      <c r="J37" s="661">
        <f t="shared" si="0"/>
        <v>0</v>
      </c>
      <c r="K37" s="661">
        <f t="shared" si="0"/>
        <v>0</v>
      </c>
      <c r="L37" s="661">
        <f t="shared" si="0"/>
        <v>0</v>
      </c>
      <c r="M37" s="661">
        <f t="shared" si="0"/>
        <v>0</v>
      </c>
      <c r="N37" s="661">
        <f t="shared" si="0"/>
        <v>0</v>
      </c>
      <c r="O37" s="661">
        <f t="shared" si="0"/>
        <v>0</v>
      </c>
      <c r="P37" s="661">
        <f t="shared" si="0"/>
        <v>0</v>
      </c>
      <c r="Q37" s="13"/>
    </row>
    <row r="38" spans="1:18">
      <c r="A38" s="13"/>
      <c r="B38" s="1085" t="s">
        <v>851</v>
      </c>
      <c r="C38" s="633"/>
      <c r="D38" s="478"/>
      <c r="E38" s="13"/>
      <c r="F38" s="13"/>
      <c r="G38" s="98"/>
      <c r="H38" s="80"/>
      <c r="I38" s="176"/>
      <c r="J38" s="80"/>
      <c r="K38" s="176"/>
      <c r="L38" s="80"/>
      <c r="M38" s="94"/>
      <c r="N38" s="176"/>
      <c r="O38" s="80"/>
      <c r="P38" s="94"/>
      <c r="Q38" s="13"/>
    </row>
    <row r="39" spans="1:18">
      <c r="A39" s="13"/>
      <c r="B39" s="1085" t="s">
        <v>852</v>
      </c>
      <c r="C39" s="633"/>
      <c r="D39" s="478"/>
      <c r="E39" s="13"/>
      <c r="F39" s="13"/>
      <c r="G39" s="98"/>
      <c r="H39" s="80"/>
      <c r="I39" s="176"/>
      <c r="J39" s="80"/>
      <c r="K39" s="176"/>
      <c r="L39" s="80"/>
      <c r="M39" s="94"/>
      <c r="N39" s="176"/>
      <c r="O39" s="80"/>
      <c r="P39" s="94"/>
      <c r="Q39" s="13"/>
    </row>
    <row r="40" spans="1:18">
      <c r="A40" s="584"/>
      <c r="B40" s="948"/>
      <c r="C40" s="948"/>
      <c r="D40" s="948"/>
      <c r="E40" s="13"/>
      <c r="F40" s="13"/>
      <c r="G40" s="949"/>
      <c r="H40" s="949"/>
      <c r="I40" s="949"/>
      <c r="J40" s="949"/>
      <c r="K40" s="949"/>
      <c r="L40" s="949"/>
      <c r="M40" s="949"/>
      <c r="N40" s="949"/>
      <c r="O40" s="949"/>
      <c r="P40" s="949"/>
      <c r="Q40" s="13"/>
    </row>
    <row r="42" spans="1:18">
      <c r="A42" s="113" t="s">
        <v>442</v>
      </c>
      <c r="B42" s="114"/>
      <c r="C42" s="114"/>
      <c r="D42" s="114"/>
      <c r="E42" s="114"/>
      <c r="F42" s="114"/>
      <c r="G42" s="114"/>
      <c r="H42" s="114"/>
      <c r="I42" s="114"/>
      <c r="J42" s="114"/>
      <c r="K42" s="114"/>
      <c r="L42" s="114"/>
      <c r="M42" s="114"/>
      <c r="N42" s="114"/>
      <c r="O42" s="115"/>
    </row>
    <row r="43" spans="1:18">
      <c r="A43" s="227" t="s">
        <v>922</v>
      </c>
      <c r="B43" s="112"/>
      <c r="C43" s="112"/>
      <c r="D43" s="112"/>
      <c r="E43" s="112"/>
      <c r="F43" s="112"/>
      <c r="G43" s="112"/>
      <c r="H43" s="112"/>
      <c r="I43" s="112"/>
      <c r="J43" s="112"/>
      <c r="K43" s="112"/>
      <c r="L43" s="112"/>
      <c r="M43" s="112"/>
      <c r="N43" s="112"/>
      <c r="O43" s="117"/>
    </row>
    <row r="44" spans="1:18" s="559" customFormat="1">
      <c r="A44" s="112"/>
      <c r="B44" s="996" t="s">
        <v>923</v>
      </c>
      <c r="C44" s="997" t="s">
        <v>924</v>
      </c>
      <c r="D44"/>
      <c r="E44"/>
      <c r="F44"/>
      <c r="G44" s="112"/>
      <c r="H44" s="112"/>
      <c r="I44" s="112"/>
      <c r="J44" s="112"/>
      <c r="K44" s="112"/>
      <c r="L44" s="112"/>
      <c r="M44" s="112"/>
      <c r="N44" s="112"/>
      <c r="O44" s="117"/>
      <c r="R44"/>
    </row>
    <row r="45" spans="1:18" s="559" customFormat="1">
      <c r="A45" s="112"/>
      <c r="B45" s="998" t="s">
        <v>925</v>
      </c>
      <c r="C45" s="999" t="s">
        <v>926</v>
      </c>
      <c r="D45"/>
      <c r="E45"/>
      <c r="F45"/>
      <c r="G45" s="112"/>
      <c r="H45" s="112"/>
      <c r="I45" s="112"/>
      <c r="J45" s="112"/>
      <c r="K45" s="112"/>
      <c r="L45" s="112"/>
      <c r="M45" s="112"/>
      <c r="N45" s="112"/>
      <c r="O45" s="117"/>
      <c r="R45"/>
    </row>
    <row r="46" spans="1:18" s="559" customFormat="1">
      <c r="A46" s="112"/>
      <c r="B46" s="974" t="s">
        <v>927</v>
      </c>
      <c r="C46" s="975" t="s">
        <v>928</v>
      </c>
      <c r="D46"/>
      <c r="E46"/>
      <c r="F46"/>
      <c r="G46" s="112"/>
      <c r="H46" s="112"/>
      <c r="I46" s="112"/>
      <c r="J46" s="112"/>
      <c r="K46" s="112"/>
      <c r="L46" s="112"/>
      <c r="M46" s="112"/>
      <c r="N46" s="112"/>
      <c r="O46" s="117"/>
      <c r="R46"/>
    </row>
    <row r="47" spans="1:18" s="559" customFormat="1">
      <c r="A47" s="112"/>
      <c r="B47" s="976" t="s">
        <v>929</v>
      </c>
      <c r="C47" s="978" t="s">
        <v>930</v>
      </c>
      <c r="D47"/>
      <c r="E47"/>
      <c r="F47"/>
      <c r="G47" s="112"/>
      <c r="H47" s="112"/>
      <c r="I47" s="112"/>
      <c r="J47" s="112"/>
      <c r="K47" s="112"/>
      <c r="L47" s="112"/>
      <c r="M47" s="112"/>
      <c r="N47" s="112"/>
      <c r="O47" s="117"/>
      <c r="R47"/>
    </row>
    <row r="48" spans="1:18" s="559" customFormat="1">
      <c r="A48" s="112"/>
      <c r="B48" s="976" t="s">
        <v>931</v>
      </c>
      <c r="C48" s="978" t="s">
        <v>932</v>
      </c>
      <c r="D48"/>
      <c r="E48"/>
      <c r="F48"/>
      <c r="G48" s="112"/>
      <c r="H48" s="112"/>
      <c r="I48" s="112"/>
      <c r="J48" s="112"/>
      <c r="K48" s="112"/>
      <c r="L48" s="112"/>
      <c r="M48" s="112"/>
      <c r="N48" s="112"/>
      <c r="O48" s="117"/>
      <c r="R48"/>
    </row>
    <row r="49" spans="1:18" s="559" customFormat="1">
      <c r="A49" s="112"/>
      <c r="B49" s="979" t="s">
        <v>933</v>
      </c>
      <c r="C49" s="977" t="s">
        <v>934</v>
      </c>
      <c r="D49"/>
      <c r="E49"/>
      <c r="F49"/>
      <c r="G49" s="112"/>
      <c r="H49" s="112"/>
      <c r="I49" s="112"/>
      <c r="J49" s="112"/>
      <c r="K49" s="112"/>
      <c r="L49" s="112"/>
      <c r="M49" s="112"/>
      <c r="N49" s="112"/>
      <c r="O49" s="117"/>
      <c r="R49"/>
    </row>
    <row r="50" spans="1:18" s="559" customFormat="1">
      <c r="A50" s="112"/>
      <c r="B50" s="980" t="s">
        <v>931</v>
      </c>
      <c r="C50" s="981" t="s">
        <v>935</v>
      </c>
      <c r="D50"/>
      <c r="E50"/>
      <c r="F50"/>
      <c r="G50" s="112"/>
      <c r="H50" s="112"/>
      <c r="I50" s="112"/>
      <c r="J50" s="112"/>
      <c r="K50" s="112"/>
      <c r="L50" s="112"/>
      <c r="M50" s="112"/>
      <c r="N50" s="112"/>
      <c r="O50" s="117"/>
      <c r="R50"/>
    </row>
    <row r="51" spans="1:18" s="559" customFormat="1">
      <c r="A51" s="112"/>
      <c r="B51" s="150" t="s">
        <v>871</v>
      </c>
      <c r="C51" s="112"/>
      <c r="D51" s="112"/>
      <c r="E51" s="112"/>
      <c r="F51" s="112"/>
      <c r="G51" s="112"/>
      <c r="H51" s="112"/>
      <c r="I51" s="112"/>
      <c r="J51" s="112"/>
      <c r="K51" s="112"/>
      <c r="L51" s="112"/>
      <c r="M51" s="112"/>
      <c r="N51" s="112"/>
      <c r="O51" s="117"/>
      <c r="R51"/>
    </row>
    <row r="52" spans="1:18">
      <c r="A52" s="121"/>
      <c r="B52" s="119"/>
      <c r="C52" s="119"/>
      <c r="D52" s="119"/>
      <c r="E52" s="119"/>
      <c r="F52" s="119"/>
      <c r="G52" s="119"/>
      <c r="H52" s="119"/>
      <c r="I52" s="119"/>
      <c r="J52" s="119"/>
      <c r="K52" s="119"/>
      <c r="L52" s="119"/>
      <c r="M52" s="119"/>
      <c r="N52" s="119"/>
      <c r="O52" s="120"/>
    </row>
    <row r="53" spans="1:18" s="559" customFormat="1">
      <c r="A53" s="112"/>
      <c r="B53" s="150"/>
      <c r="C53" s="112"/>
      <c r="D53" s="112"/>
      <c r="E53" s="112"/>
      <c r="F53" s="112"/>
      <c r="G53" s="112"/>
      <c r="H53" s="112"/>
      <c r="I53" s="112"/>
      <c r="J53" s="112"/>
      <c r="K53" s="112"/>
      <c r="L53" s="112"/>
      <c r="M53" s="112"/>
      <c r="N53" s="112"/>
      <c r="O53" s="112"/>
      <c r="R53"/>
    </row>
    <row r="54" spans="1:18">
      <c r="A54" s="67" t="s">
        <v>31</v>
      </c>
      <c r="B54" s="68"/>
      <c r="C54" s="68"/>
      <c r="D54" s="68"/>
      <c r="E54" s="68"/>
      <c r="F54" s="68"/>
      <c r="G54" s="68"/>
      <c r="H54" s="68"/>
      <c r="I54" s="68"/>
      <c r="J54" s="68"/>
      <c r="K54" s="68"/>
      <c r="L54" s="68"/>
      <c r="M54" s="68"/>
      <c r="N54" s="68"/>
      <c r="O54" s="68"/>
      <c r="P54" s="68"/>
      <c r="Q54" s="68"/>
    </row>
    <row r="55" spans="1:18">
      <c r="A55" s="32" t="s">
        <v>936</v>
      </c>
      <c r="B55" s="32" t="s">
        <v>410</v>
      </c>
      <c r="C55" s="10"/>
      <c r="D55" s="10"/>
      <c r="E55" s="10"/>
      <c r="F55" s="10"/>
      <c r="G55" s="10"/>
      <c r="H55" s="10"/>
      <c r="I55" s="10"/>
      <c r="J55" s="10"/>
      <c r="K55" s="10"/>
      <c r="L55" s="10"/>
      <c r="M55" s="10"/>
      <c r="N55" s="10"/>
      <c r="O55" s="10"/>
      <c r="P55" s="10"/>
      <c r="Q55" s="10"/>
    </row>
    <row r="56" spans="1:18">
      <c r="A56" s="69" t="s">
        <v>937</v>
      </c>
      <c r="B56" s="69"/>
      <c r="C56" s="13"/>
      <c r="D56" s="13"/>
      <c r="E56" s="13"/>
      <c r="F56" s="13"/>
      <c r="G56" s="13"/>
      <c r="H56" s="13"/>
      <c r="I56" s="13"/>
      <c r="J56" s="13"/>
      <c r="K56" s="13"/>
      <c r="L56" s="13"/>
      <c r="M56" s="13"/>
      <c r="N56" s="13"/>
      <c r="O56" s="104"/>
      <c r="P56" s="104"/>
      <c r="Q56" s="104"/>
    </row>
    <row r="57" spans="1:18">
      <c r="A57" s="13"/>
      <c r="B57" s="70"/>
      <c r="C57" s="70"/>
      <c r="D57" s="70"/>
      <c r="E57" s="70"/>
      <c r="F57" s="70"/>
      <c r="G57" s="1117" t="s">
        <v>81</v>
      </c>
      <c r="H57" s="1118"/>
      <c r="I57" s="1118"/>
      <c r="J57" s="1118"/>
      <c r="K57" s="1118"/>
      <c r="L57" s="1118"/>
      <c r="M57" s="1118"/>
      <c r="N57" s="1118"/>
      <c r="O57" s="1118"/>
      <c r="P57" s="1119"/>
      <c r="Q57" s="13"/>
    </row>
    <row r="58" spans="1:18">
      <c r="A58" s="13"/>
      <c r="B58" s="655" t="s">
        <v>818</v>
      </c>
      <c r="C58" s="13"/>
      <c r="D58" s="13"/>
      <c r="E58" s="13"/>
      <c r="F58" s="13"/>
      <c r="G58" s="111">
        <v>2026</v>
      </c>
      <c r="H58" s="33">
        <v>2027</v>
      </c>
      <c r="I58" s="34">
        <v>2028</v>
      </c>
      <c r="J58" s="33">
        <v>2029</v>
      </c>
      <c r="K58" s="34">
        <v>2030</v>
      </c>
      <c r="L58" s="33">
        <v>2031</v>
      </c>
      <c r="M58" s="35">
        <v>2032</v>
      </c>
      <c r="N58" s="34">
        <v>2033</v>
      </c>
      <c r="O58" s="33">
        <v>2034</v>
      </c>
      <c r="P58" s="33">
        <v>2035</v>
      </c>
      <c r="Q58" s="13"/>
    </row>
    <row r="59" spans="1:18">
      <c r="A59" s="13"/>
      <c r="B59" s="130" t="s">
        <v>634</v>
      </c>
      <c r="C59" s="13"/>
      <c r="D59" s="13"/>
      <c r="E59" s="13"/>
      <c r="F59" s="13"/>
      <c r="G59" s="98"/>
      <c r="H59" s="80"/>
      <c r="I59" s="176"/>
      <c r="J59" s="80"/>
      <c r="K59" s="176"/>
      <c r="L59" s="80"/>
      <c r="M59" s="94"/>
      <c r="N59" s="176"/>
      <c r="O59" s="80"/>
      <c r="P59" s="94"/>
      <c r="Q59" s="13"/>
    </row>
    <row r="60" spans="1:18">
      <c r="A60" s="13"/>
      <c r="B60" s="1085" t="s">
        <v>851</v>
      </c>
      <c r="C60" s="13"/>
      <c r="D60" s="13"/>
      <c r="E60" s="13"/>
      <c r="F60" s="13"/>
      <c r="G60" s="98"/>
      <c r="H60" s="80"/>
      <c r="I60" s="176"/>
      <c r="J60" s="80"/>
      <c r="K60" s="176"/>
      <c r="L60" s="80"/>
      <c r="M60" s="94"/>
      <c r="N60" s="176"/>
      <c r="O60" s="80"/>
      <c r="P60" s="94"/>
      <c r="Q60" s="13"/>
    </row>
    <row r="61" spans="1:18">
      <c r="A61" s="13"/>
      <c r="B61" s="1085" t="s">
        <v>852</v>
      </c>
      <c r="C61" s="13"/>
      <c r="D61" s="13"/>
      <c r="E61" s="13"/>
      <c r="F61" s="13"/>
      <c r="G61" s="98"/>
      <c r="H61" s="80"/>
      <c r="I61" s="176"/>
      <c r="J61" s="80"/>
      <c r="K61" s="176"/>
      <c r="L61" s="80"/>
      <c r="M61" s="94"/>
      <c r="N61" s="176"/>
      <c r="O61" s="80"/>
      <c r="P61" s="94"/>
      <c r="Q61" s="13"/>
    </row>
    <row r="62" spans="1:18" s="559" customFormat="1">
      <c r="A62" s="112"/>
      <c r="B62" s="112"/>
      <c r="C62" s="112"/>
      <c r="D62" s="112"/>
      <c r="E62" s="112"/>
      <c r="F62" s="112"/>
      <c r="G62" s="112"/>
      <c r="H62" s="112"/>
      <c r="I62" s="112"/>
      <c r="J62" s="112"/>
      <c r="K62" s="112"/>
      <c r="L62" s="112"/>
      <c r="M62" s="112"/>
      <c r="N62" s="112"/>
      <c r="O62" s="112"/>
      <c r="P62" s="112"/>
      <c r="R62"/>
    </row>
    <row r="63" spans="1:18">
      <c r="A63" s="113" t="s">
        <v>442</v>
      </c>
      <c r="B63" s="114"/>
      <c r="C63" s="114"/>
      <c r="D63" s="114"/>
      <c r="E63" s="114"/>
      <c r="F63" s="114"/>
      <c r="G63" s="114"/>
      <c r="H63" s="114"/>
      <c r="I63" s="114"/>
      <c r="J63" s="114"/>
      <c r="K63" s="114"/>
      <c r="L63" s="114"/>
      <c r="M63" s="114"/>
      <c r="N63" s="114"/>
      <c r="O63" s="115"/>
    </row>
    <row r="64" spans="1:18">
      <c r="A64" s="227" t="s">
        <v>938</v>
      </c>
      <c r="B64" s="112"/>
      <c r="C64" s="112"/>
      <c r="D64" s="112"/>
      <c r="E64" s="112"/>
      <c r="F64" s="112"/>
      <c r="G64" s="112"/>
      <c r="H64" s="112"/>
      <c r="I64" s="112"/>
      <c r="J64" s="112"/>
      <c r="K64" s="112"/>
      <c r="L64" s="112"/>
      <c r="M64" s="112"/>
      <c r="N64" s="112"/>
      <c r="O64" s="117"/>
    </row>
    <row r="65" spans="1:18" s="559" customFormat="1" ht="45">
      <c r="A65" s="112"/>
      <c r="B65" s="965" t="s">
        <v>939</v>
      </c>
      <c r="C65" s="964" t="s">
        <v>940</v>
      </c>
      <c r="D65" s="964" t="s">
        <v>941</v>
      </c>
      <c r="E65" s="964" t="s">
        <v>942</v>
      </c>
      <c r="F65" s="112"/>
      <c r="G65" s="112"/>
      <c r="H65" s="112"/>
      <c r="I65" s="112"/>
      <c r="J65" s="112"/>
      <c r="K65" s="112"/>
      <c r="L65" s="112"/>
      <c r="M65" s="112"/>
      <c r="O65" s="117"/>
      <c r="Q65"/>
    </row>
    <row r="66" spans="1:18" s="559" customFormat="1">
      <c r="A66" s="112"/>
      <c r="B66" s="971" t="s">
        <v>943</v>
      </c>
      <c r="C66" s="1000">
        <v>0.09</v>
      </c>
      <c r="D66" s="1000">
        <v>0.01</v>
      </c>
      <c r="E66" s="966">
        <v>0.05</v>
      </c>
      <c r="F66" s="112"/>
      <c r="G66" s="112"/>
      <c r="H66" s="112"/>
      <c r="I66" s="112"/>
      <c r="J66" s="112"/>
      <c r="K66" s="112"/>
      <c r="L66" s="112"/>
      <c r="M66" s="112"/>
      <c r="O66" s="117"/>
      <c r="Q66"/>
    </row>
    <row r="67" spans="1:18" s="559" customFormat="1">
      <c r="A67" s="112"/>
      <c r="B67" s="984" t="s">
        <v>944</v>
      </c>
      <c r="C67" s="1001">
        <v>0.11</v>
      </c>
      <c r="D67" s="1001">
        <v>0.11</v>
      </c>
      <c r="E67" s="1002" t="s">
        <v>510</v>
      </c>
      <c r="F67" s="112"/>
      <c r="G67" s="112"/>
      <c r="H67" s="112"/>
      <c r="I67" s="112"/>
      <c r="J67" s="112"/>
      <c r="K67" s="112"/>
      <c r="L67" s="112"/>
      <c r="M67" s="112"/>
      <c r="O67" s="117"/>
      <c r="Q67"/>
    </row>
    <row r="68" spans="1:18" s="559" customFormat="1">
      <c r="A68" s="112"/>
      <c r="B68" s="150" t="s">
        <v>945</v>
      </c>
      <c r="C68" s="982"/>
      <c r="D68" s="983"/>
      <c r="E68" s="982"/>
      <c r="F68" s="112"/>
      <c r="G68" s="112"/>
      <c r="H68" s="112"/>
      <c r="I68" s="112"/>
      <c r="J68" s="112"/>
      <c r="K68" s="112"/>
      <c r="L68" s="112"/>
      <c r="M68" s="112"/>
      <c r="N68" s="112"/>
      <c r="O68" s="117"/>
      <c r="R68"/>
    </row>
    <row r="69" spans="1:18">
      <c r="A69" s="121"/>
      <c r="B69" s="119"/>
      <c r="C69" s="119"/>
      <c r="D69" s="119"/>
      <c r="E69" s="119"/>
      <c r="F69" s="119"/>
      <c r="G69" s="119"/>
      <c r="H69" s="119"/>
      <c r="I69" s="119"/>
      <c r="J69" s="119"/>
      <c r="K69" s="119"/>
      <c r="L69" s="119"/>
      <c r="M69" s="119"/>
      <c r="N69" s="119"/>
      <c r="O69" s="120"/>
    </row>
    <row r="70" spans="1:18">
      <c r="A70" s="119"/>
      <c r="B70" s="119"/>
      <c r="C70" s="119"/>
      <c r="D70" s="119"/>
      <c r="E70" s="119"/>
      <c r="F70" s="119"/>
      <c r="G70" s="119"/>
      <c r="H70" s="119"/>
      <c r="I70" s="119"/>
      <c r="J70" s="119"/>
      <c r="K70" s="119"/>
      <c r="L70" s="119"/>
      <c r="M70" s="119"/>
      <c r="N70" s="119"/>
    </row>
    <row r="71" spans="1:18" s="557" customFormat="1">
      <c r="A71" s="67" t="s">
        <v>39</v>
      </c>
      <c r="B71" s="68"/>
      <c r="C71" s="68"/>
      <c r="D71" s="68"/>
      <c r="E71" s="68"/>
      <c r="F71" s="68"/>
      <c r="G71" s="68"/>
      <c r="H71" s="68"/>
      <c r="I71" s="68"/>
      <c r="J71" s="68"/>
      <c r="K71" s="68"/>
      <c r="L71" s="68"/>
      <c r="M71" s="68"/>
      <c r="N71" s="68"/>
      <c r="O71" s="68"/>
      <c r="P71" s="68"/>
      <c r="Q71" s="68"/>
      <c r="R71"/>
    </row>
    <row r="72" spans="1:18">
      <c r="A72" s="32" t="s">
        <v>936</v>
      </c>
      <c r="B72" s="32" t="s">
        <v>410</v>
      </c>
      <c r="C72" s="10"/>
      <c r="D72" s="10"/>
      <c r="E72" s="10"/>
      <c r="F72" s="10"/>
      <c r="G72" s="10"/>
      <c r="H72" s="10"/>
      <c r="I72" s="10"/>
      <c r="J72" s="10"/>
      <c r="K72" s="10"/>
      <c r="L72" s="10"/>
      <c r="M72" s="10"/>
      <c r="N72" s="10"/>
      <c r="O72" s="10"/>
      <c r="P72" s="10"/>
      <c r="Q72" s="10"/>
    </row>
    <row r="73" spans="1:18">
      <c r="A73" s="703" t="s">
        <v>946</v>
      </c>
      <c r="B73" s="10"/>
      <c r="C73" s="10"/>
      <c r="D73" s="10"/>
      <c r="E73" s="10"/>
      <c r="F73" s="10"/>
      <c r="G73" s="10"/>
      <c r="H73" s="10"/>
      <c r="I73" s="10"/>
      <c r="J73" s="10"/>
      <c r="K73" s="10"/>
      <c r="L73" s="10"/>
      <c r="M73" s="10"/>
      <c r="N73" s="10"/>
      <c r="O73" s="10"/>
    </row>
    <row r="74" spans="1:18">
      <c r="A74" s="13"/>
      <c r="B74" s="13"/>
      <c r="C74" s="13"/>
      <c r="D74" s="13"/>
      <c r="E74" s="13"/>
      <c r="F74" s="13"/>
      <c r="G74" s="1117" t="s">
        <v>81</v>
      </c>
      <c r="H74" s="1118"/>
      <c r="I74" s="1118"/>
      <c r="J74" s="1118"/>
      <c r="K74" s="1118"/>
      <c r="L74" s="1118"/>
      <c r="M74" s="1118"/>
      <c r="N74" s="1118"/>
      <c r="O74" s="1118"/>
      <c r="P74" s="1119"/>
      <c r="Q74" s="13"/>
    </row>
    <row r="75" spans="1:18" ht="45">
      <c r="A75" s="13"/>
      <c r="B75" s="96" t="s">
        <v>829</v>
      </c>
      <c r="C75" s="602" t="s">
        <v>451</v>
      </c>
      <c r="D75" s="478" t="s">
        <v>452</v>
      </c>
      <c r="E75" s="13"/>
      <c r="F75" s="13"/>
      <c r="G75" s="33">
        <v>2026</v>
      </c>
      <c r="H75" s="34">
        <v>2027</v>
      </c>
      <c r="I75" s="33">
        <v>2028</v>
      </c>
      <c r="J75" s="34">
        <v>2029</v>
      </c>
      <c r="K75" s="33">
        <v>2030</v>
      </c>
      <c r="L75" s="34">
        <v>2031</v>
      </c>
      <c r="M75" s="33">
        <v>2032</v>
      </c>
      <c r="N75" s="34">
        <v>2033</v>
      </c>
      <c r="O75" s="33">
        <v>2034</v>
      </c>
      <c r="P75" s="33">
        <v>2035</v>
      </c>
      <c r="Q75" s="13"/>
    </row>
    <row r="76" spans="1:18" ht="30">
      <c r="A76" s="509" t="s">
        <v>477</v>
      </c>
      <c r="B76" s="529" t="s">
        <v>687</v>
      </c>
      <c r="C76" s="511" t="s">
        <v>145</v>
      </c>
      <c r="D76" s="478">
        <f>D37</f>
        <v>0</v>
      </c>
      <c r="E76" s="13"/>
      <c r="F76" s="13"/>
      <c r="G76" s="425">
        <f>G38*G60+G39*G61</f>
        <v>0</v>
      </c>
      <c r="H76" s="425">
        <f t="shared" ref="H76:P76" si="1">H38*H60+H39*H61</f>
        <v>0</v>
      </c>
      <c r="I76" s="425">
        <f t="shared" si="1"/>
        <v>0</v>
      </c>
      <c r="J76" s="425">
        <f t="shared" si="1"/>
        <v>0</v>
      </c>
      <c r="K76" s="425">
        <f t="shared" si="1"/>
        <v>0</v>
      </c>
      <c r="L76" s="425">
        <f t="shared" si="1"/>
        <v>0</v>
      </c>
      <c r="M76" s="425">
        <f t="shared" si="1"/>
        <v>0</v>
      </c>
      <c r="N76" s="425">
        <f t="shared" si="1"/>
        <v>0</v>
      </c>
      <c r="O76" s="425">
        <f t="shared" si="1"/>
        <v>0</v>
      </c>
      <c r="P76" s="425">
        <f t="shared" si="1"/>
        <v>0</v>
      </c>
      <c r="Q76" s="13"/>
    </row>
    <row r="77" spans="1:18" ht="15.75" thickBot="1">
      <c r="A77" s="155"/>
      <c r="B77" s="155"/>
      <c r="C77" s="155"/>
      <c r="D77" s="155"/>
      <c r="E77" s="155"/>
      <c r="F77" s="155"/>
      <c r="G77" s="155"/>
      <c r="H77" s="155"/>
      <c r="I77" s="155"/>
      <c r="J77" s="155"/>
      <c r="K77" s="155"/>
      <c r="L77" s="155"/>
      <c r="M77" s="155"/>
      <c r="N77" s="155"/>
      <c r="O77" s="155"/>
      <c r="P77" s="155"/>
      <c r="Q77" s="155"/>
    </row>
    <row r="78" spans="1:18" ht="15.75" thickTop="1">
      <c r="A78" s="113" t="s">
        <v>442</v>
      </c>
      <c r="B78" s="114"/>
      <c r="C78" s="114"/>
      <c r="D78" s="114"/>
      <c r="E78" s="114"/>
      <c r="F78" s="114"/>
      <c r="G78" s="114"/>
      <c r="H78" s="114"/>
      <c r="I78" s="114"/>
      <c r="J78" s="114"/>
      <c r="K78" s="114"/>
      <c r="L78" s="114"/>
      <c r="M78" s="114"/>
      <c r="N78" s="114"/>
      <c r="O78" s="115"/>
    </row>
    <row r="79" spans="1:18">
      <c r="A79" s="1003" t="s">
        <v>947</v>
      </c>
      <c r="B79" s="112"/>
      <c r="C79" s="112"/>
      <c r="D79" s="112"/>
      <c r="E79" s="112"/>
      <c r="F79" s="112"/>
      <c r="G79" s="112"/>
      <c r="H79" s="112"/>
      <c r="I79" s="112"/>
      <c r="J79" s="112"/>
      <c r="K79" s="112"/>
      <c r="L79" s="112"/>
      <c r="M79" s="112"/>
      <c r="O79" s="117"/>
    </row>
    <row r="80" spans="1:18" s="559" customFormat="1" ht="75">
      <c r="A80" s="112"/>
      <c r="B80" s="965" t="s">
        <v>948</v>
      </c>
      <c r="C80" s="964" t="s">
        <v>949</v>
      </c>
      <c r="D80"/>
      <c r="E80"/>
      <c r="F80" s="112"/>
      <c r="G80" s="112"/>
      <c r="H80" s="112"/>
      <c r="I80" s="112"/>
      <c r="J80" s="112"/>
      <c r="K80" s="112"/>
      <c r="L80" s="112"/>
      <c r="M80" s="112"/>
      <c r="O80" s="117"/>
      <c r="Q80"/>
    </row>
    <row r="81" spans="1:18" s="559" customFormat="1">
      <c r="A81" s="112"/>
      <c r="B81" s="233" t="s">
        <v>950</v>
      </c>
      <c r="C81" s="1004" t="s">
        <v>951</v>
      </c>
      <c r="D81"/>
      <c r="E81"/>
      <c r="F81" s="112"/>
      <c r="G81" s="112"/>
      <c r="H81" s="112"/>
      <c r="I81" s="112"/>
      <c r="J81" s="112"/>
      <c r="K81" s="112"/>
      <c r="L81" s="112"/>
      <c r="M81" s="112"/>
      <c r="O81" s="117"/>
      <c r="Q81"/>
    </row>
    <row r="82" spans="1:18" s="559" customFormat="1">
      <c r="A82" s="112"/>
      <c r="B82" s="976" t="s">
        <v>952</v>
      </c>
      <c r="C82" s="1005" t="s">
        <v>953</v>
      </c>
      <c r="D82"/>
      <c r="E82"/>
      <c r="F82" s="112"/>
      <c r="G82" s="112"/>
      <c r="H82" s="112"/>
      <c r="I82" s="112"/>
      <c r="J82" s="112"/>
      <c r="K82" s="112"/>
      <c r="L82" s="112"/>
      <c r="M82" s="112"/>
      <c r="O82" s="117"/>
      <c r="Q82"/>
    </row>
    <row r="83" spans="1:18" s="559" customFormat="1">
      <c r="A83" s="112"/>
      <c r="B83" s="239" t="s">
        <v>954</v>
      </c>
      <c r="C83" s="1002" t="s">
        <v>955</v>
      </c>
      <c r="D83"/>
      <c r="E83"/>
      <c r="F83" s="112"/>
      <c r="G83" s="112"/>
      <c r="H83" s="112"/>
      <c r="I83" s="112"/>
      <c r="J83" s="112"/>
      <c r="K83" s="112"/>
      <c r="L83" s="112"/>
      <c r="M83" s="112"/>
      <c r="O83" s="117"/>
      <c r="Q83"/>
    </row>
    <row r="84" spans="1:18" s="559" customFormat="1">
      <c r="A84" s="112"/>
      <c r="B84" s="150" t="s">
        <v>956</v>
      </c>
      <c r="C84" s="982"/>
      <c r="D84" s="983"/>
      <c r="E84" s="982"/>
      <c r="F84" s="112"/>
      <c r="G84" s="112"/>
      <c r="H84" s="112"/>
      <c r="I84" s="112"/>
      <c r="J84" s="112"/>
      <c r="K84" s="112"/>
      <c r="L84" s="112"/>
      <c r="M84" s="112"/>
      <c r="N84" s="112"/>
      <c r="O84" s="117"/>
      <c r="R84"/>
    </row>
    <row r="85" spans="1:18">
      <c r="A85" s="121"/>
      <c r="B85" s="119"/>
      <c r="C85" s="119"/>
      <c r="D85" s="119"/>
      <c r="E85" s="119"/>
      <c r="F85" s="119"/>
      <c r="G85" s="119"/>
      <c r="H85" s="119"/>
      <c r="I85" s="119"/>
      <c r="J85" s="119"/>
      <c r="K85" s="119"/>
      <c r="L85" s="119"/>
      <c r="M85" s="119"/>
      <c r="N85" s="119"/>
      <c r="O85" s="120"/>
    </row>
    <row r="86" spans="1:18">
      <c r="A86" s="119"/>
      <c r="B86" s="119"/>
      <c r="C86" s="119"/>
      <c r="D86" s="119"/>
      <c r="E86" s="119"/>
      <c r="F86" s="119"/>
      <c r="G86" s="119"/>
      <c r="H86" s="119"/>
      <c r="I86" s="119"/>
      <c r="J86" s="119"/>
      <c r="K86" s="119"/>
      <c r="L86" s="119"/>
      <c r="M86" s="119"/>
      <c r="N86" s="119"/>
    </row>
    <row r="87" spans="1:18">
      <c r="A87" s="182" t="s">
        <v>481</v>
      </c>
      <c r="B87" s="183"/>
      <c r="C87" s="183"/>
      <c r="D87" s="183"/>
      <c r="E87" s="183"/>
      <c r="F87" s="183"/>
      <c r="G87" s="183"/>
      <c r="H87" s="183"/>
      <c r="I87" s="183"/>
      <c r="J87" s="183"/>
      <c r="K87" s="183"/>
      <c r="L87" s="183"/>
      <c r="M87" s="183"/>
      <c r="N87" s="183"/>
      <c r="O87" s="183"/>
      <c r="P87" s="183"/>
      <c r="Q87" s="183"/>
    </row>
    <row r="88" spans="1:18">
      <c r="A88" s="162" t="s">
        <v>482</v>
      </c>
      <c r="B88" s="97"/>
      <c r="C88" s="97"/>
      <c r="D88" s="97"/>
      <c r="E88" s="97"/>
      <c r="F88" s="97"/>
      <c r="G88" s="97"/>
      <c r="H88" s="97"/>
      <c r="I88" s="97"/>
      <c r="J88" s="97"/>
      <c r="K88" s="97"/>
      <c r="L88" s="97"/>
      <c r="M88" s="97"/>
      <c r="N88" s="97"/>
      <c r="O88" s="97"/>
      <c r="P88" s="97"/>
      <c r="Q88" s="97"/>
    </row>
    <row r="89" spans="1:18">
      <c r="A89" s="184" t="s">
        <v>957</v>
      </c>
      <c r="B89" s="184" t="s">
        <v>410</v>
      </c>
      <c r="C89" s="185"/>
      <c r="D89" s="185"/>
      <c r="E89" s="185"/>
      <c r="F89" s="185"/>
      <c r="G89" s="185"/>
      <c r="H89" s="185"/>
      <c r="I89" s="185"/>
      <c r="J89" s="185"/>
      <c r="K89" s="185"/>
      <c r="L89" s="185"/>
      <c r="M89" s="185"/>
      <c r="N89" s="185"/>
      <c r="O89" s="185"/>
      <c r="P89" s="185"/>
      <c r="Q89" s="185"/>
    </row>
    <row r="90" spans="1:18">
      <c r="A90" s="69" t="s">
        <v>958</v>
      </c>
      <c r="B90" s="13"/>
      <c r="C90" s="13"/>
      <c r="D90" s="13"/>
      <c r="E90" s="13"/>
      <c r="F90" s="13"/>
      <c r="G90" s="13"/>
      <c r="H90" s="13"/>
      <c r="I90" s="13"/>
      <c r="J90" s="13"/>
      <c r="K90" s="13"/>
      <c r="L90" s="13"/>
      <c r="M90" s="13"/>
      <c r="N90" s="13"/>
      <c r="O90" s="104"/>
      <c r="P90" s="104"/>
      <c r="Q90" s="104"/>
    </row>
    <row r="91" spans="1:18">
      <c r="A91" s="13"/>
      <c r="B91" s="13"/>
      <c r="C91" s="33" t="s">
        <v>485</v>
      </c>
      <c r="D91" s="13"/>
      <c r="E91" s="13"/>
      <c r="F91" s="13"/>
      <c r="G91" s="13"/>
      <c r="H91" s="13"/>
      <c r="I91" s="13"/>
      <c r="J91" s="13"/>
      <c r="K91" s="13"/>
      <c r="L91" s="13"/>
      <c r="M91" s="13"/>
      <c r="N91" s="13"/>
      <c r="O91" s="13"/>
      <c r="P91" s="13"/>
      <c r="Q91" s="13"/>
    </row>
    <row r="92" spans="1:18">
      <c r="A92" s="13"/>
      <c r="B92" s="108" t="s">
        <v>486</v>
      </c>
      <c r="C92" s="105" t="s">
        <v>487</v>
      </c>
      <c r="D92" s="13"/>
      <c r="E92" s="13"/>
      <c r="F92" s="13"/>
      <c r="G92" s="13"/>
      <c r="H92" s="13"/>
      <c r="I92" s="13"/>
      <c r="J92" s="13"/>
      <c r="K92" s="13"/>
      <c r="L92" s="13"/>
      <c r="M92" s="13"/>
      <c r="N92" s="13"/>
      <c r="O92" s="13"/>
      <c r="P92" s="13"/>
      <c r="Q92" s="13"/>
    </row>
    <row r="93" spans="1:18">
      <c r="A93" s="13"/>
      <c r="B93" s="108" t="s">
        <v>488</v>
      </c>
      <c r="C93" s="105"/>
      <c r="D93" s="13"/>
      <c r="E93" s="13"/>
      <c r="F93" s="13"/>
      <c r="G93" s="13"/>
      <c r="H93" s="13"/>
      <c r="I93" s="13"/>
      <c r="J93" s="13"/>
      <c r="K93" s="13"/>
      <c r="L93" s="13"/>
      <c r="M93" s="13"/>
      <c r="N93" s="13"/>
      <c r="O93" s="13"/>
      <c r="P93" s="13"/>
      <c r="Q93" s="13"/>
    </row>
    <row r="94" spans="1:18">
      <c r="A94" s="13"/>
      <c r="B94" s="108" t="s">
        <v>489</v>
      </c>
      <c r="C94" s="105"/>
      <c r="D94" s="13"/>
      <c r="E94" s="13"/>
      <c r="F94" s="13"/>
      <c r="G94" s="13"/>
      <c r="H94" s="13"/>
      <c r="I94" s="13"/>
      <c r="J94" s="13"/>
      <c r="K94" s="13"/>
      <c r="L94" s="13"/>
      <c r="M94" s="13"/>
      <c r="N94" s="13"/>
      <c r="O94" s="13"/>
      <c r="P94" s="13"/>
      <c r="Q94" s="13"/>
    </row>
    <row r="95" spans="1:18">
      <c r="A95" s="185"/>
      <c r="B95" s="185"/>
      <c r="C95" s="185"/>
      <c r="D95" s="185"/>
      <c r="E95" s="185"/>
      <c r="F95" s="185"/>
      <c r="G95" s="185"/>
      <c r="H95" s="185"/>
      <c r="I95" s="185"/>
      <c r="J95" s="185"/>
      <c r="K95" s="185"/>
      <c r="L95" s="185"/>
      <c r="M95" s="185"/>
      <c r="N95" s="185"/>
      <c r="O95" s="185"/>
      <c r="P95" s="185"/>
      <c r="Q95" s="185"/>
    </row>
    <row r="96" spans="1:18">
      <c r="A96" s="186" t="s">
        <v>595</v>
      </c>
      <c r="B96" s="187"/>
      <c r="C96" s="187"/>
      <c r="D96" s="187"/>
      <c r="E96" s="187"/>
      <c r="F96" s="187"/>
      <c r="G96" s="187"/>
      <c r="H96" s="187"/>
      <c r="I96" s="187"/>
      <c r="J96" s="187"/>
      <c r="K96" s="187"/>
      <c r="L96" s="187"/>
      <c r="M96" s="187"/>
      <c r="N96" s="187"/>
      <c r="O96" s="187"/>
      <c r="P96" s="187"/>
      <c r="Q96" s="188"/>
    </row>
    <row r="97" spans="1:17">
      <c r="A97" s="1057" t="s">
        <v>959</v>
      </c>
      <c r="B97" s="190"/>
      <c r="C97" s="187"/>
      <c r="D97" s="190"/>
      <c r="E97" s="190"/>
      <c r="F97" s="190"/>
      <c r="G97" s="190"/>
      <c r="H97" s="190"/>
      <c r="I97" s="190"/>
      <c r="J97" s="190"/>
      <c r="K97" s="190"/>
      <c r="L97" s="190"/>
      <c r="M97" s="190"/>
      <c r="N97" s="190"/>
      <c r="O97" s="190"/>
      <c r="P97" s="190"/>
      <c r="Q97" s="191"/>
    </row>
    <row r="98" spans="1:17">
      <c r="A98" s="457"/>
      <c r="B98" s="185"/>
      <c r="C98" s="988" t="s">
        <v>485</v>
      </c>
      <c r="D98" s="190"/>
      <c r="E98" s="190"/>
      <c r="F98" s="190"/>
      <c r="G98" s="190"/>
      <c r="H98" s="190"/>
      <c r="I98" s="190"/>
      <c r="J98" s="190"/>
      <c r="K98" s="190"/>
      <c r="L98" s="190"/>
      <c r="M98" s="190"/>
      <c r="N98" s="190"/>
      <c r="O98" s="190"/>
      <c r="P98" s="190"/>
      <c r="Q98" s="191"/>
    </row>
    <row r="99" spans="1:17">
      <c r="A99" s="189"/>
      <c r="B99" s="193" t="s">
        <v>960</v>
      </c>
      <c r="C99" s="194" t="s">
        <v>961</v>
      </c>
      <c r="D99" s="185"/>
      <c r="E99" s="185"/>
      <c r="F99" s="185"/>
      <c r="G99" s="185"/>
      <c r="H99" s="185"/>
      <c r="I99" s="185"/>
      <c r="J99" s="185"/>
      <c r="K99" s="185"/>
      <c r="L99" s="185"/>
      <c r="M99" s="185"/>
      <c r="N99" s="185"/>
      <c r="O99" s="185"/>
      <c r="P99" s="185"/>
      <c r="Q99" s="195"/>
    </row>
    <row r="100" spans="1:17">
      <c r="A100" s="185"/>
      <c r="B100" s="989" t="s">
        <v>962</v>
      </c>
      <c r="C100" s="185"/>
      <c r="D100" s="185"/>
      <c r="E100" s="185"/>
      <c r="F100" s="185"/>
      <c r="G100" s="185"/>
      <c r="H100" s="185"/>
      <c r="I100" s="185"/>
      <c r="J100" s="185"/>
      <c r="K100" s="185"/>
      <c r="L100" s="185"/>
      <c r="M100" s="185"/>
      <c r="N100" s="185"/>
      <c r="O100" s="185"/>
      <c r="P100" s="185"/>
      <c r="Q100" s="195"/>
    </row>
    <row r="101" spans="1:17">
      <c r="A101" s="196"/>
      <c r="B101" s="197"/>
      <c r="C101" s="197"/>
      <c r="D101" s="197"/>
      <c r="E101" s="197"/>
      <c r="F101" s="197"/>
      <c r="G101" s="197"/>
      <c r="H101" s="197"/>
      <c r="I101" s="197"/>
      <c r="J101" s="197"/>
      <c r="K101" s="197"/>
      <c r="L101" s="197"/>
      <c r="M101" s="197"/>
      <c r="N101" s="197"/>
      <c r="O101" s="197"/>
      <c r="P101" s="197"/>
      <c r="Q101" s="198"/>
    </row>
    <row r="102" spans="1:17">
      <c r="A102" s="185"/>
      <c r="B102" s="185"/>
      <c r="C102" s="185"/>
      <c r="D102" s="185"/>
      <c r="E102" s="185"/>
      <c r="F102" s="185"/>
      <c r="G102" s="185"/>
      <c r="H102" s="185"/>
      <c r="I102" s="185"/>
      <c r="J102" s="185"/>
      <c r="K102" s="185"/>
      <c r="L102" s="185"/>
      <c r="M102" s="185"/>
      <c r="N102" s="185"/>
      <c r="O102" s="185"/>
      <c r="P102" s="185"/>
      <c r="Q102" s="185"/>
    </row>
    <row r="103" spans="1:17">
      <c r="A103" s="162" t="s">
        <v>598</v>
      </c>
      <c r="B103" s="97"/>
      <c r="C103" s="97"/>
      <c r="D103" s="97"/>
      <c r="E103" s="97"/>
      <c r="F103" s="97"/>
      <c r="G103" s="97"/>
      <c r="H103" s="97"/>
      <c r="I103" s="97"/>
      <c r="J103" s="97"/>
      <c r="K103" s="97"/>
      <c r="L103" s="97"/>
      <c r="M103" s="97"/>
      <c r="N103" s="97"/>
      <c r="O103" s="97"/>
      <c r="P103" s="97"/>
      <c r="Q103" s="97"/>
    </row>
    <row r="104" spans="1:17">
      <c r="A104" s="184" t="s">
        <v>957</v>
      </c>
      <c r="B104" s="184" t="s">
        <v>410</v>
      </c>
      <c r="C104" s="185"/>
      <c r="D104" s="185"/>
      <c r="E104" s="185"/>
      <c r="F104" s="185"/>
      <c r="G104" s="185"/>
      <c r="H104" s="185"/>
      <c r="I104" s="185"/>
      <c r="J104" s="185"/>
      <c r="K104" s="185"/>
      <c r="L104" s="185"/>
      <c r="M104" s="185"/>
      <c r="N104" s="185"/>
      <c r="O104" s="185"/>
      <c r="P104" s="185"/>
      <c r="Q104" s="185"/>
    </row>
    <row r="105" spans="1:17">
      <c r="A105" s="69" t="s">
        <v>963</v>
      </c>
      <c r="B105" s="13"/>
      <c r="C105" s="13"/>
      <c r="D105" s="13"/>
      <c r="E105" s="13"/>
      <c r="F105" s="13"/>
      <c r="G105" s="13"/>
      <c r="H105" s="13"/>
      <c r="I105" s="13"/>
      <c r="J105" s="13"/>
      <c r="K105" s="13"/>
      <c r="L105" s="13"/>
      <c r="M105" s="13"/>
      <c r="N105" s="13"/>
      <c r="O105" s="104"/>
      <c r="P105" s="104"/>
      <c r="Q105" s="104"/>
    </row>
    <row r="106" spans="1:17">
      <c r="A106" s="13"/>
      <c r="B106" s="13"/>
      <c r="C106" s="13"/>
      <c r="D106" s="13"/>
      <c r="E106" s="13"/>
      <c r="F106" s="619" t="s">
        <v>80</v>
      </c>
      <c r="G106" s="1117" t="s">
        <v>81</v>
      </c>
      <c r="H106" s="1118"/>
      <c r="I106" s="1118"/>
      <c r="J106" s="1118"/>
      <c r="K106" s="1118"/>
      <c r="L106" s="1118"/>
      <c r="M106" s="1118"/>
      <c r="N106" s="1118"/>
      <c r="O106" s="1118"/>
      <c r="P106" s="1119"/>
      <c r="Q106" s="13"/>
    </row>
    <row r="107" spans="1:17" ht="45">
      <c r="A107" s="13"/>
      <c r="B107" s="96" t="s">
        <v>472</v>
      </c>
      <c r="C107" s="13"/>
      <c r="D107" s="478" t="s">
        <v>452</v>
      </c>
      <c r="E107" s="358"/>
      <c r="F107" s="620">
        <f>D108</f>
        <v>0</v>
      </c>
      <c r="G107" s="33">
        <v>2026</v>
      </c>
      <c r="H107" s="34">
        <v>2027</v>
      </c>
      <c r="I107" s="33">
        <v>2028</v>
      </c>
      <c r="J107" s="34">
        <v>2029</v>
      </c>
      <c r="K107" s="33">
        <v>2030</v>
      </c>
      <c r="L107" s="34">
        <v>2031</v>
      </c>
      <c r="M107" s="33">
        <v>2032</v>
      </c>
      <c r="N107" s="34">
        <v>2033</v>
      </c>
      <c r="O107" s="33">
        <v>2034</v>
      </c>
      <c r="P107" s="33">
        <v>2035</v>
      </c>
      <c r="Q107" s="13"/>
    </row>
    <row r="108" spans="1:17">
      <c r="A108" s="13"/>
      <c r="B108" s="108" t="s">
        <v>756</v>
      </c>
      <c r="C108" s="13"/>
      <c r="D108" s="585"/>
      <c r="E108" s="13"/>
      <c r="F108" s="105" t="s">
        <v>487</v>
      </c>
      <c r="G108" s="105"/>
      <c r="H108" s="105"/>
      <c r="I108" s="105"/>
      <c r="J108" s="105"/>
      <c r="K108" s="105"/>
      <c r="L108" s="105"/>
      <c r="M108" s="105"/>
      <c r="N108" s="105"/>
      <c r="O108" s="105"/>
      <c r="P108" s="105"/>
      <c r="Q108" s="13"/>
    </row>
    <row r="109" spans="1:17">
      <c r="A109" s="185"/>
      <c r="B109" s="185"/>
      <c r="C109" s="185"/>
      <c r="D109" s="185"/>
      <c r="E109" s="185"/>
      <c r="F109" s="185"/>
      <c r="G109" s="185"/>
      <c r="H109" s="185"/>
      <c r="I109" s="185"/>
      <c r="J109" s="185"/>
      <c r="K109" s="185"/>
      <c r="L109" s="185"/>
      <c r="M109" s="185"/>
      <c r="N109" s="185"/>
      <c r="O109" s="185"/>
      <c r="P109" s="185"/>
      <c r="Q109" s="185"/>
    </row>
    <row r="110" spans="1:17">
      <c r="A110" s="186" t="s">
        <v>442</v>
      </c>
      <c r="B110" s="187"/>
      <c r="C110" s="187"/>
      <c r="D110" s="187"/>
      <c r="E110" s="187"/>
      <c r="F110" s="187"/>
      <c r="G110" s="187"/>
      <c r="H110" s="187"/>
      <c r="I110" s="187"/>
      <c r="J110" s="187"/>
      <c r="K110" s="187"/>
      <c r="L110" s="187"/>
      <c r="M110" s="187"/>
      <c r="N110" s="187"/>
      <c r="O110" s="187"/>
      <c r="P110" s="187"/>
      <c r="Q110" s="188"/>
    </row>
    <row r="111" spans="1:17">
      <c r="A111" s="196" t="s">
        <v>220</v>
      </c>
      <c r="B111" s="197"/>
      <c r="C111" s="197"/>
      <c r="D111" s="197"/>
      <c r="E111" s="197"/>
      <c r="F111" s="197"/>
      <c r="G111" s="197"/>
      <c r="H111" s="197"/>
      <c r="I111" s="197"/>
      <c r="J111" s="197"/>
      <c r="K111" s="197"/>
      <c r="L111" s="197"/>
      <c r="M111" s="197"/>
      <c r="N111" s="197"/>
      <c r="O111" s="197"/>
      <c r="P111" s="197"/>
      <c r="Q111" s="198"/>
    </row>
    <row r="112" spans="1:17">
      <c r="A112" s="185"/>
      <c r="B112" s="185"/>
      <c r="C112" s="185"/>
      <c r="D112" s="185"/>
      <c r="E112" s="185"/>
      <c r="F112" s="185"/>
      <c r="G112" s="185"/>
      <c r="H112" s="185"/>
      <c r="I112" s="185"/>
      <c r="J112" s="185"/>
      <c r="K112" s="185"/>
      <c r="L112" s="185"/>
      <c r="M112" s="185"/>
      <c r="N112" s="185"/>
      <c r="O112" s="185"/>
      <c r="P112" s="185"/>
      <c r="Q112" s="185"/>
    </row>
  </sheetData>
  <mergeCells count="4">
    <mergeCell ref="G35:P35"/>
    <mergeCell ref="G57:P57"/>
    <mergeCell ref="G74:P74"/>
    <mergeCell ref="G106:P106"/>
  </mergeCells>
  <dataValidations count="2">
    <dataValidation type="list" allowBlank="1" showInputMessage="1" showErrorMessage="1" sqref="D108 D78:D79 D37:D39 D64" xr:uid="{0E6CB30E-D723-4795-AF65-E1AF8FEDA585}">
      <formula1>"2021,2022,2023,2024,2025,2026,coûts 2026-2035 (avec inflation)"</formula1>
    </dataValidation>
    <dataValidation type="list" allowBlank="1" showInputMessage="1" showErrorMessage="1" sqref="C78:C79 C37:C39 C64" xr:uid="{2C50EDAE-116B-4CC6-B215-47EA3A259B21}">
      <formula1>"HT,TTC"</formula1>
    </dataValidation>
  </dataValidations>
  <hyperlinks>
    <hyperlink ref="A4" r:id="rId1" xr:uid="{38F23756-B488-4E1D-96E7-05905AB2FE2F}"/>
    <hyperlink ref="A76" location="Synthèse!A1" display="(reporté dans la synthèse)" xr:uid="{CD9CC4C8-D08A-49B0-A90D-8C8B1D9C21DA}"/>
  </hyperlink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24002-CEBB-4AB2-89FE-4A704D006654}">
  <sheetPr>
    <tabColor rgb="FFC00000"/>
  </sheetPr>
  <dimension ref="A1:R143"/>
  <sheetViews>
    <sheetView showGridLines="0" topLeftCell="C75" zoomScale="70" zoomScaleNormal="70" workbookViewId="0">
      <selection activeCell="F90" sqref="F90"/>
    </sheetView>
  </sheetViews>
  <sheetFormatPr defaultColWidth="11.42578125" defaultRowHeight="15"/>
  <cols>
    <col min="2" max="2" width="42.5703125" customWidth="1"/>
  </cols>
  <sheetData>
    <row r="1" spans="1:18" s="557" customFormat="1" ht="21">
      <c r="A1" s="64" t="s">
        <v>59</v>
      </c>
      <c r="B1" s="65"/>
      <c r="C1" s="65"/>
      <c r="D1" s="65"/>
      <c r="E1" s="65"/>
      <c r="F1" s="65"/>
      <c r="G1" s="65"/>
      <c r="H1" s="66"/>
      <c r="I1" s="66"/>
      <c r="J1" s="66"/>
      <c r="K1" s="66"/>
      <c r="L1" s="66"/>
      <c r="M1" s="66"/>
      <c r="N1" s="66"/>
      <c r="O1" s="66"/>
      <c r="P1" s="66"/>
      <c r="Q1" s="66"/>
      <c r="R1" s="66"/>
    </row>
    <row r="2" spans="1:18">
      <c r="A2" s="10"/>
      <c r="B2" s="10"/>
      <c r="C2" s="10"/>
      <c r="D2" s="10"/>
      <c r="E2" s="10"/>
      <c r="F2" s="10"/>
      <c r="G2" s="10"/>
      <c r="H2" s="10"/>
      <c r="I2" s="10"/>
      <c r="J2" s="10"/>
      <c r="K2" s="10"/>
      <c r="L2" s="10"/>
      <c r="M2" s="10"/>
      <c r="N2" s="10"/>
      <c r="O2" s="10"/>
      <c r="P2" s="10"/>
      <c r="Q2" s="10"/>
      <c r="R2" s="10"/>
    </row>
    <row r="3" spans="1:18">
      <c r="A3" s="62"/>
      <c r="B3" s="569" t="s">
        <v>71</v>
      </c>
      <c r="C3" s="576" t="s">
        <v>71</v>
      </c>
      <c r="D3" s="576"/>
      <c r="E3" s="576"/>
      <c r="F3" s="576"/>
      <c r="G3" s="576"/>
      <c r="H3" s="576"/>
      <c r="I3" s="576"/>
      <c r="J3" s="572"/>
      <c r="K3" s="572"/>
      <c r="L3" s="572"/>
      <c r="M3" s="572"/>
      <c r="N3" s="572"/>
      <c r="O3" s="572"/>
      <c r="P3" s="572"/>
      <c r="Q3" s="572"/>
      <c r="R3" s="573"/>
    </row>
    <row r="4" spans="1:18">
      <c r="A4" s="708" t="s">
        <v>3</v>
      </c>
      <c r="B4" s="10" t="s">
        <v>397</v>
      </c>
      <c r="C4" s="62"/>
      <c r="D4" s="62"/>
      <c r="E4" s="62"/>
      <c r="F4" s="62"/>
      <c r="G4" s="62"/>
      <c r="H4" s="62"/>
      <c r="I4" s="62"/>
      <c r="J4" s="10"/>
      <c r="K4" s="10"/>
      <c r="L4" s="10"/>
      <c r="M4" s="10"/>
      <c r="N4" s="10"/>
      <c r="O4" s="10"/>
      <c r="P4" s="10"/>
      <c r="Q4" s="10"/>
      <c r="R4" s="574"/>
    </row>
    <row r="5" spans="1:18">
      <c r="A5" s="709" t="s">
        <v>398</v>
      </c>
      <c r="B5" s="577" t="s">
        <v>399</v>
      </c>
      <c r="C5" s="62"/>
      <c r="D5" s="62"/>
      <c r="E5" s="62"/>
      <c r="F5" s="62"/>
      <c r="G5" s="62"/>
      <c r="H5" s="62"/>
      <c r="I5" s="62"/>
      <c r="J5" s="10"/>
      <c r="K5" s="10"/>
      <c r="L5" s="10"/>
      <c r="M5" s="10"/>
      <c r="N5" s="10"/>
      <c r="O5" s="10"/>
      <c r="P5" s="10"/>
      <c r="Q5" s="10"/>
      <c r="R5" s="574"/>
    </row>
    <row r="6" spans="1:18">
      <c r="A6" s="62"/>
      <c r="B6" s="577" t="s">
        <v>400</v>
      </c>
      <c r="C6" s="62"/>
      <c r="D6" s="62"/>
      <c r="E6" s="62"/>
      <c r="F6" s="62"/>
      <c r="G6" s="62"/>
      <c r="H6" s="62"/>
      <c r="I6" s="62"/>
      <c r="J6" s="10"/>
      <c r="K6" s="10"/>
      <c r="L6" s="10"/>
      <c r="M6" s="10"/>
      <c r="N6" s="10"/>
      <c r="O6" s="10"/>
      <c r="P6" s="10"/>
      <c r="Q6" s="10"/>
      <c r="R6" s="574"/>
    </row>
    <row r="7" spans="1:18">
      <c r="A7" s="709" t="s">
        <v>401</v>
      </c>
      <c r="B7" s="577" t="s">
        <v>402</v>
      </c>
      <c r="C7" s="62"/>
      <c r="D7" s="62"/>
      <c r="E7" s="62"/>
      <c r="F7" s="62"/>
      <c r="G7" s="62"/>
      <c r="H7" s="62"/>
      <c r="I7" s="62"/>
      <c r="J7" s="10"/>
      <c r="K7" s="10"/>
      <c r="L7" s="10"/>
      <c r="M7" s="10"/>
      <c r="N7" s="10"/>
      <c r="O7" s="10"/>
      <c r="P7" s="10"/>
      <c r="Q7" s="10"/>
      <c r="R7" s="574"/>
    </row>
    <row r="8" spans="1:18">
      <c r="A8" s="709" t="s">
        <v>403</v>
      </c>
      <c r="B8" s="577" t="s">
        <v>964</v>
      </c>
      <c r="C8" s="62"/>
      <c r="D8" s="62"/>
      <c r="E8" s="62"/>
      <c r="F8" s="62"/>
      <c r="G8" s="62"/>
      <c r="H8" s="62"/>
      <c r="I8" s="62"/>
      <c r="J8" s="10"/>
      <c r="K8" s="10"/>
      <c r="L8" s="10"/>
      <c r="M8" s="10"/>
      <c r="N8" s="10"/>
      <c r="O8" s="10"/>
      <c r="P8" s="10"/>
      <c r="Q8" s="10"/>
      <c r="R8" s="574"/>
    </row>
    <row r="9" spans="1:18">
      <c r="A9" s="709" t="s">
        <v>405</v>
      </c>
      <c r="B9" s="578" t="s">
        <v>965</v>
      </c>
      <c r="C9" s="579"/>
      <c r="D9" s="579"/>
      <c r="E9" s="579"/>
      <c r="F9" s="579"/>
      <c r="G9" s="579"/>
      <c r="H9" s="579"/>
      <c r="I9" s="579"/>
      <c r="J9" s="119"/>
      <c r="K9" s="119"/>
      <c r="L9" s="119"/>
      <c r="M9" s="119"/>
      <c r="N9" s="119"/>
      <c r="O9" s="119"/>
      <c r="P9" s="119"/>
      <c r="Q9" s="119"/>
      <c r="R9" s="120"/>
    </row>
    <row r="10" spans="1:18">
      <c r="A10" s="62"/>
      <c r="B10" s="62"/>
      <c r="C10" s="62"/>
      <c r="D10" s="62"/>
      <c r="E10" s="62"/>
      <c r="F10" s="62"/>
      <c r="G10" s="62"/>
      <c r="H10" s="62"/>
      <c r="I10" s="62"/>
      <c r="J10" s="10"/>
      <c r="K10" s="10"/>
      <c r="L10" s="10"/>
      <c r="M10" s="10"/>
      <c r="N10" s="10"/>
      <c r="O10" s="10"/>
      <c r="P10" s="10"/>
      <c r="Q10" s="10"/>
      <c r="R10" s="10"/>
    </row>
    <row r="11" spans="1:18">
      <c r="A11" s="62"/>
      <c r="B11" s="62"/>
      <c r="C11" s="62"/>
      <c r="D11" s="62"/>
      <c r="E11" s="62"/>
      <c r="F11" s="62"/>
      <c r="G11" s="62"/>
      <c r="H11" s="62"/>
      <c r="I11" s="62"/>
      <c r="J11" s="10"/>
      <c r="K11" s="10"/>
      <c r="L11" s="10"/>
      <c r="M11" s="10"/>
      <c r="N11" s="10"/>
      <c r="O11" s="10"/>
      <c r="P11" s="10"/>
      <c r="Q11" s="10"/>
      <c r="R11" s="10"/>
    </row>
    <row r="12" spans="1:18" s="557" customFormat="1">
      <c r="A12" s="157" t="s">
        <v>407</v>
      </c>
      <c r="B12" s="158"/>
      <c r="C12" s="158"/>
      <c r="D12" s="158"/>
      <c r="E12" s="158"/>
      <c r="F12" s="158"/>
      <c r="G12" s="158"/>
      <c r="H12" s="158"/>
      <c r="I12" s="158"/>
      <c r="J12" s="158"/>
      <c r="K12" s="158"/>
      <c r="L12" s="158"/>
      <c r="M12" s="158"/>
      <c r="N12" s="158"/>
      <c r="O12" s="158"/>
      <c r="P12" s="158"/>
      <c r="Q12" s="158"/>
      <c r="R12" s="158"/>
    </row>
    <row r="13" spans="1:18" s="557" customFormat="1">
      <c r="A13" s="67" t="s">
        <v>408</v>
      </c>
      <c r="B13" s="68"/>
      <c r="C13" s="68"/>
      <c r="D13" s="68"/>
      <c r="E13" s="68"/>
      <c r="F13" s="68"/>
      <c r="G13" s="68"/>
      <c r="H13" s="68"/>
      <c r="I13" s="68"/>
      <c r="J13" s="68"/>
      <c r="K13" s="68"/>
      <c r="L13" s="68"/>
      <c r="M13" s="68"/>
      <c r="N13" s="68"/>
      <c r="O13" s="68"/>
      <c r="P13" s="68"/>
      <c r="Q13" s="68"/>
      <c r="R13" s="68"/>
    </row>
    <row r="14" spans="1:18">
      <c r="A14" s="32" t="s">
        <v>966</v>
      </c>
      <c r="B14" s="32" t="s">
        <v>410</v>
      </c>
      <c r="C14" s="10"/>
      <c r="D14" s="10"/>
      <c r="E14" s="10"/>
      <c r="F14" s="10"/>
      <c r="G14" s="10"/>
      <c r="H14" s="10"/>
      <c r="I14" s="10"/>
      <c r="J14" s="10"/>
      <c r="K14" s="10"/>
      <c r="L14" s="10"/>
      <c r="M14" s="10"/>
      <c r="N14" s="10"/>
      <c r="O14" s="10"/>
      <c r="P14" s="10"/>
      <c r="Q14" s="10"/>
      <c r="R14" s="10"/>
    </row>
    <row r="15" spans="1:18">
      <c r="A15" s="10" t="s">
        <v>967</v>
      </c>
      <c r="B15" s="32"/>
      <c r="C15" s="10"/>
      <c r="D15" s="10"/>
      <c r="E15" s="10"/>
      <c r="F15" s="10"/>
      <c r="G15" s="10"/>
      <c r="H15" s="10"/>
      <c r="I15" s="10"/>
      <c r="J15" s="10"/>
      <c r="K15" s="10"/>
      <c r="L15" s="10"/>
      <c r="M15" s="10"/>
      <c r="N15" s="10"/>
      <c r="O15" s="10"/>
      <c r="P15" s="10"/>
      <c r="Q15" s="10"/>
      <c r="R15" s="10"/>
    </row>
    <row r="16" spans="1:18">
      <c r="A16" s="10" t="s">
        <v>968</v>
      </c>
      <c r="B16" s="10"/>
      <c r="C16" s="10"/>
      <c r="D16" s="10"/>
      <c r="E16" s="10"/>
      <c r="F16" s="10"/>
      <c r="G16" s="10"/>
      <c r="H16" s="10"/>
      <c r="I16" s="10"/>
      <c r="J16" s="10"/>
      <c r="K16" s="10"/>
      <c r="L16" s="10"/>
      <c r="M16" s="10"/>
      <c r="N16" s="10"/>
      <c r="O16" s="10"/>
      <c r="P16" s="10"/>
      <c r="Q16" s="10"/>
      <c r="R16" s="10"/>
    </row>
    <row r="17" spans="1:18">
      <c r="A17" s="10"/>
      <c r="B17" s="10" t="s">
        <v>969</v>
      </c>
      <c r="C17" s="10"/>
      <c r="D17" s="10"/>
      <c r="E17" s="10"/>
      <c r="F17" s="10"/>
      <c r="G17" s="10"/>
      <c r="H17" s="10"/>
      <c r="I17" s="10"/>
      <c r="J17" s="10"/>
      <c r="K17" s="10"/>
      <c r="L17" s="10"/>
      <c r="M17" s="10"/>
      <c r="N17" s="10"/>
      <c r="O17" s="10"/>
      <c r="P17" s="10"/>
      <c r="Q17" s="10"/>
      <c r="R17" s="10"/>
    </row>
    <row r="18" spans="1:18">
      <c r="A18" s="10"/>
      <c r="B18" s="10" t="s">
        <v>970</v>
      </c>
      <c r="C18" s="10"/>
      <c r="D18" s="10"/>
      <c r="E18" s="10"/>
      <c r="F18" s="10"/>
      <c r="G18" s="10"/>
      <c r="H18" s="10"/>
      <c r="I18" s="10"/>
      <c r="J18" s="10"/>
      <c r="K18" s="10"/>
      <c r="L18" s="10"/>
      <c r="M18" s="10"/>
      <c r="N18" s="10"/>
      <c r="O18" s="10"/>
      <c r="P18" s="10"/>
      <c r="Q18" s="10"/>
      <c r="R18" s="10"/>
    </row>
    <row r="19" spans="1:18">
      <c r="A19" s="10"/>
      <c r="B19" s="10" t="s">
        <v>971</v>
      </c>
      <c r="C19" s="10"/>
      <c r="D19" s="10"/>
      <c r="E19" s="10"/>
      <c r="F19" s="10"/>
      <c r="G19" s="10"/>
      <c r="H19" s="10"/>
      <c r="I19" s="10"/>
      <c r="J19" s="10"/>
      <c r="K19" s="10"/>
      <c r="L19" s="10"/>
      <c r="M19" s="10"/>
      <c r="N19" s="10"/>
      <c r="O19" s="10"/>
      <c r="P19" s="10"/>
      <c r="Q19" s="10"/>
      <c r="R19" s="10"/>
    </row>
    <row r="20" spans="1:18">
      <c r="A20" s="10"/>
      <c r="B20" s="10"/>
      <c r="C20" s="10" t="s">
        <v>972</v>
      </c>
      <c r="D20" s="10"/>
      <c r="E20" s="10"/>
      <c r="F20" s="10"/>
      <c r="G20" s="10"/>
      <c r="H20" s="10"/>
      <c r="I20" s="10"/>
      <c r="J20" s="10"/>
      <c r="K20" s="10"/>
      <c r="L20" s="10"/>
      <c r="M20" s="10"/>
      <c r="N20" s="10"/>
      <c r="O20" s="10"/>
      <c r="P20" s="10"/>
      <c r="Q20" s="10"/>
      <c r="R20" s="10"/>
    </row>
    <row r="21" spans="1:18">
      <c r="A21" s="10"/>
      <c r="B21" s="10"/>
      <c r="C21" s="10" t="s">
        <v>973</v>
      </c>
      <c r="D21" s="10"/>
      <c r="E21" s="10"/>
      <c r="F21" s="10"/>
      <c r="G21" s="10"/>
      <c r="H21" s="10"/>
      <c r="I21" s="10"/>
      <c r="J21" s="10"/>
      <c r="K21" s="10"/>
      <c r="L21" s="10"/>
      <c r="M21" s="10"/>
      <c r="N21" s="10"/>
      <c r="O21" s="10"/>
      <c r="P21" s="10"/>
      <c r="Q21" s="10"/>
      <c r="R21" s="10"/>
    </row>
    <row r="22" spans="1:18">
      <c r="A22" s="10"/>
      <c r="B22" s="10" t="s">
        <v>974</v>
      </c>
      <c r="C22" s="10"/>
      <c r="D22" s="10"/>
      <c r="E22" s="10"/>
      <c r="F22" s="10"/>
      <c r="G22" s="10"/>
      <c r="H22" s="10"/>
      <c r="I22" s="10"/>
      <c r="J22" s="10"/>
      <c r="K22" s="10"/>
      <c r="L22" s="10"/>
      <c r="M22" s="10"/>
      <c r="N22" s="10"/>
      <c r="O22" s="10"/>
      <c r="P22" s="10"/>
      <c r="Q22" s="10"/>
      <c r="R22" s="10"/>
    </row>
    <row r="23" spans="1:18">
      <c r="A23" s="10"/>
      <c r="B23" s="10"/>
      <c r="C23" s="10"/>
      <c r="D23" s="10"/>
      <c r="E23" s="10"/>
      <c r="F23" s="10"/>
      <c r="G23" s="10"/>
      <c r="H23" s="10"/>
      <c r="I23" s="10"/>
      <c r="J23" s="10"/>
      <c r="K23" s="10"/>
      <c r="L23" s="10"/>
      <c r="M23" s="10"/>
      <c r="N23" s="10"/>
      <c r="O23" s="10"/>
      <c r="P23" s="10"/>
      <c r="Q23" s="10"/>
      <c r="R23" s="10"/>
    </row>
    <row r="24" spans="1:18" s="557" customFormat="1">
      <c r="A24" s="67" t="s">
        <v>24</v>
      </c>
      <c r="B24" s="68"/>
      <c r="C24" s="68"/>
      <c r="D24" s="68"/>
      <c r="E24" s="68"/>
      <c r="F24" s="68"/>
      <c r="G24" s="68"/>
      <c r="H24" s="68"/>
      <c r="I24" s="68"/>
      <c r="J24" s="68"/>
      <c r="K24" s="68"/>
      <c r="L24" s="68"/>
      <c r="M24" s="68"/>
      <c r="N24" s="68"/>
      <c r="O24" s="68"/>
      <c r="P24" s="68"/>
      <c r="Q24" s="68"/>
      <c r="R24" s="68"/>
    </row>
    <row r="25" spans="1:18">
      <c r="A25" s="32" t="s">
        <v>975</v>
      </c>
      <c r="B25" s="32" t="s">
        <v>410</v>
      </c>
      <c r="C25" s="107"/>
      <c r="D25" s="107"/>
      <c r="E25" s="107"/>
      <c r="F25" s="107"/>
      <c r="G25" s="107"/>
      <c r="H25" s="107"/>
      <c r="I25" s="107"/>
      <c r="J25" s="107"/>
      <c r="K25" s="107"/>
      <c r="L25" s="107"/>
      <c r="M25" s="107"/>
      <c r="N25" s="107"/>
      <c r="O25" s="10"/>
      <c r="P25" s="10"/>
      <c r="Q25" s="10"/>
      <c r="R25" s="10"/>
    </row>
    <row r="26" spans="1:18">
      <c r="A26" s="106" t="s">
        <v>625</v>
      </c>
      <c r="B26" s="13"/>
      <c r="C26" s="104"/>
      <c r="D26" s="104"/>
      <c r="E26" s="104"/>
      <c r="F26" s="104"/>
      <c r="G26" s="104"/>
      <c r="H26" s="104"/>
      <c r="I26" s="104"/>
      <c r="J26" s="104"/>
      <c r="K26" s="104"/>
      <c r="L26" s="104"/>
      <c r="M26" s="104"/>
      <c r="N26" s="104"/>
      <c r="O26" s="104"/>
      <c r="P26" s="104"/>
      <c r="Q26" s="104"/>
      <c r="R26" s="104"/>
    </row>
    <row r="27" spans="1:18">
      <c r="A27" s="90" t="s">
        <v>976</v>
      </c>
      <c r="B27" s="13"/>
      <c r="C27" s="13"/>
      <c r="D27" s="13"/>
      <c r="E27" s="13"/>
      <c r="F27" s="13"/>
      <c r="G27" s="13"/>
      <c r="H27" s="13"/>
      <c r="I27" s="13"/>
      <c r="J27" s="13"/>
      <c r="K27" s="13"/>
      <c r="L27" s="13"/>
      <c r="M27" s="13"/>
      <c r="N27" s="13"/>
      <c r="O27" s="13"/>
      <c r="P27" s="13"/>
      <c r="Q27" s="13"/>
      <c r="R27" s="13"/>
    </row>
    <row r="28" spans="1:18">
      <c r="A28" s="13"/>
      <c r="B28" s="81" t="s">
        <v>420</v>
      </c>
      <c r="C28" s="82"/>
      <c r="D28" s="82"/>
      <c r="E28" s="82"/>
      <c r="F28" s="82"/>
      <c r="G28" s="82"/>
      <c r="H28" s="82"/>
      <c r="I28" s="82"/>
      <c r="J28" s="82"/>
      <c r="K28" s="83"/>
      <c r="L28" s="13"/>
      <c r="M28" s="13"/>
      <c r="N28" s="13"/>
      <c r="O28" s="13"/>
      <c r="P28" s="13"/>
      <c r="Q28" s="13"/>
      <c r="R28" s="13"/>
    </row>
    <row r="29" spans="1:18">
      <c r="A29" s="13"/>
      <c r="B29" s="84"/>
      <c r="C29" s="86"/>
      <c r="D29" s="86"/>
      <c r="E29" s="86"/>
      <c r="F29" s="86"/>
      <c r="G29" s="86"/>
      <c r="H29" s="86"/>
      <c r="I29" s="86"/>
      <c r="J29" s="86"/>
      <c r="K29" s="85"/>
      <c r="L29" s="13"/>
      <c r="M29" s="13"/>
      <c r="N29" s="13"/>
      <c r="O29" s="13"/>
      <c r="P29" s="13"/>
      <c r="Q29" s="13"/>
      <c r="R29" s="13"/>
    </row>
    <row r="30" spans="1:18">
      <c r="A30" s="13"/>
      <c r="B30" s="87"/>
      <c r="C30" s="88"/>
      <c r="D30" s="88"/>
      <c r="E30" s="88"/>
      <c r="F30" s="88"/>
      <c r="G30" s="88"/>
      <c r="H30" s="88"/>
      <c r="I30" s="88"/>
      <c r="J30" s="88"/>
      <c r="K30" s="89"/>
      <c r="L30" s="13"/>
      <c r="M30" s="13"/>
      <c r="N30" s="13"/>
      <c r="O30" s="13"/>
      <c r="P30" s="13"/>
      <c r="Q30" s="13"/>
      <c r="R30" s="13"/>
    </row>
    <row r="31" spans="1:18">
      <c r="A31" s="10"/>
      <c r="B31" s="10"/>
      <c r="C31" s="10"/>
      <c r="D31" s="10"/>
      <c r="E31" s="10"/>
      <c r="F31" s="10"/>
      <c r="G31" s="10"/>
      <c r="H31" s="10"/>
      <c r="I31" s="10"/>
      <c r="J31" s="10"/>
      <c r="K31" s="10"/>
      <c r="L31" s="10"/>
      <c r="M31" s="10"/>
      <c r="N31" s="10"/>
      <c r="O31" s="10"/>
    </row>
    <row r="32" spans="1:18">
      <c r="A32" s="704" t="s">
        <v>442</v>
      </c>
      <c r="B32" s="705"/>
      <c r="C32" s="705"/>
      <c r="D32" s="705"/>
      <c r="E32" s="705"/>
      <c r="F32" s="705"/>
      <c r="G32" s="705"/>
      <c r="H32" s="705"/>
      <c r="I32" s="705"/>
      <c r="J32" s="705"/>
      <c r="K32" s="705"/>
      <c r="L32" s="705"/>
      <c r="M32" s="705"/>
      <c r="N32" s="705"/>
      <c r="O32" s="705"/>
      <c r="P32" s="705"/>
      <c r="Q32" s="705"/>
      <c r="R32" s="705"/>
    </row>
    <row r="33" spans="1:18">
      <c r="A33" s="295" t="s">
        <v>977</v>
      </c>
      <c r="B33" s="559"/>
      <c r="C33" s="559"/>
      <c r="D33" s="559"/>
      <c r="E33" s="559"/>
      <c r="F33" s="559"/>
      <c r="G33" s="559"/>
      <c r="H33" s="559"/>
      <c r="I33" s="559"/>
      <c r="J33" s="559"/>
      <c r="K33" s="559"/>
      <c r="L33" s="559"/>
      <c r="M33" s="559"/>
      <c r="N33" s="559"/>
      <c r="O33" s="559"/>
      <c r="P33" s="559"/>
      <c r="Q33" s="559"/>
      <c r="R33" s="559"/>
    </row>
    <row r="34" spans="1:18">
      <c r="A34" s="706" t="s">
        <v>978</v>
      </c>
      <c r="B34" s="559"/>
      <c r="C34" s="559"/>
      <c r="D34" s="559"/>
      <c r="E34" s="559"/>
      <c r="F34" s="559"/>
      <c r="G34" s="559"/>
      <c r="H34" s="559"/>
      <c r="I34" s="559"/>
      <c r="J34" s="559"/>
      <c r="K34" s="559"/>
      <c r="L34" s="559"/>
      <c r="M34" s="559"/>
      <c r="N34" s="559"/>
      <c r="O34" s="559"/>
      <c r="P34" s="559"/>
      <c r="Q34" s="559"/>
      <c r="R34" s="559"/>
    </row>
    <row r="35" spans="1:18">
      <c r="A35" s="295" t="s">
        <v>979</v>
      </c>
      <c r="B35" s="559"/>
      <c r="C35" s="559"/>
      <c r="D35" s="559"/>
      <c r="E35" s="559"/>
      <c r="F35" s="559"/>
      <c r="G35" s="559"/>
      <c r="H35" s="559"/>
      <c r="I35" s="559"/>
      <c r="J35" s="559"/>
      <c r="K35" s="559"/>
      <c r="L35" s="559"/>
      <c r="M35" s="559"/>
      <c r="N35" s="559"/>
      <c r="O35" s="559"/>
      <c r="P35" s="559"/>
      <c r="Q35" s="559"/>
      <c r="R35" s="559"/>
    </row>
    <row r="36" spans="1:18">
      <c r="A36" s="295" t="s">
        <v>980</v>
      </c>
      <c r="B36" s="559"/>
      <c r="C36" s="559"/>
      <c r="D36" s="559"/>
      <c r="E36" s="559"/>
      <c r="F36" s="559"/>
      <c r="G36" s="559"/>
      <c r="H36" s="559"/>
      <c r="I36" s="559"/>
      <c r="J36" s="559"/>
      <c r="K36" s="559"/>
      <c r="L36" s="559"/>
      <c r="M36" s="559"/>
      <c r="N36" s="559"/>
      <c r="O36" s="559"/>
      <c r="P36" s="559"/>
      <c r="Q36" s="559"/>
      <c r="R36" s="559"/>
    </row>
    <row r="37" spans="1:18">
      <c r="A37" s="295"/>
      <c r="B37" s="559"/>
      <c r="C37" s="559"/>
      <c r="D37" s="559"/>
      <c r="E37" s="559"/>
      <c r="F37" s="559"/>
      <c r="G37" s="559"/>
      <c r="H37" s="559"/>
      <c r="I37" s="559"/>
      <c r="J37" s="559"/>
      <c r="K37" s="559"/>
      <c r="L37" s="559"/>
      <c r="M37" s="559"/>
      <c r="N37" s="559"/>
      <c r="O37" s="559"/>
      <c r="P37" s="559"/>
      <c r="Q37" s="559"/>
      <c r="R37" s="559"/>
    </row>
    <row r="38" spans="1:18">
      <c r="A38" s="295" t="s">
        <v>981</v>
      </c>
      <c r="B38" s="559"/>
      <c r="C38" s="559"/>
      <c r="D38" s="559"/>
      <c r="E38" s="559"/>
      <c r="F38" s="559"/>
      <c r="G38" s="559"/>
      <c r="H38" s="559"/>
      <c r="I38" s="559"/>
      <c r="J38" s="559"/>
      <c r="K38" s="559"/>
      <c r="L38" s="559"/>
      <c r="M38" s="559"/>
      <c r="N38" s="559"/>
      <c r="O38" s="559"/>
      <c r="P38" s="559"/>
      <c r="Q38" s="559"/>
      <c r="R38" s="559"/>
    </row>
    <row r="39" spans="1:18">
      <c r="A39" s="295" t="s">
        <v>982</v>
      </c>
      <c r="B39" s="559"/>
      <c r="C39" s="559"/>
      <c r="D39" s="559"/>
      <c r="E39" s="559"/>
      <c r="F39" s="559"/>
      <c r="G39" s="559"/>
      <c r="H39" s="559"/>
      <c r="I39" s="559"/>
      <c r="J39" s="559"/>
      <c r="K39" s="559"/>
      <c r="L39" s="559"/>
      <c r="M39" s="559"/>
      <c r="N39" s="559"/>
      <c r="O39" s="559"/>
      <c r="P39" s="559"/>
      <c r="Q39" s="559"/>
      <c r="R39" s="559"/>
    </row>
    <row r="40" spans="1:18">
      <c r="A40" s="706" t="s">
        <v>983</v>
      </c>
      <c r="B40" s="559"/>
      <c r="C40" s="559"/>
      <c r="D40" s="559"/>
      <c r="E40" s="559"/>
      <c r="F40" s="559"/>
      <c r="G40" s="559"/>
      <c r="H40" s="559"/>
      <c r="I40" s="559"/>
      <c r="J40" s="559"/>
      <c r="K40" s="559"/>
      <c r="L40" s="559"/>
      <c r="M40" s="559"/>
      <c r="N40" s="559"/>
      <c r="O40" s="559"/>
      <c r="P40" s="559"/>
      <c r="Q40" s="559"/>
      <c r="R40" s="559"/>
    </row>
    <row r="41" spans="1:18">
      <c r="A41" s="295" t="s">
        <v>984</v>
      </c>
      <c r="B41" s="559"/>
      <c r="C41" s="559"/>
      <c r="D41" s="559"/>
      <c r="E41" s="559"/>
      <c r="F41" s="559"/>
      <c r="G41" s="559"/>
      <c r="H41" s="559"/>
      <c r="I41" s="559"/>
      <c r="J41" s="559"/>
      <c r="K41" s="559"/>
      <c r="L41" s="559"/>
      <c r="M41" s="559"/>
      <c r="N41" s="559"/>
      <c r="O41" s="559"/>
      <c r="P41" s="559"/>
      <c r="Q41" s="559"/>
      <c r="R41" s="559"/>
    </row>
    <row r="42" spans="1:18">
      <c r="A42" s="295" t="s">
        <v>985</v>
      </c>
      <c r="B42" s="559"/>
      <c r="C42" s="559"/>
      <c r="D42" s="559"/>
      <c r="E42" s="559"/>
      <c r="F42" s="559"/>
      <c r="G42" s="559"/>
      <c r="H42" s="559"/>
      <c r="I42" s="559"/>
      <c r="J42" s="559"/>
      <c r="K42" s="559"/>
      <c r="L42" s="559"/>
      <c r="M42" s="559"/>
      <c r="N42" s="559"/>
      <c r="O42" s="559"/>
      <c r="P42" s="559"/>
      <c r="Q42" s="559"/>
      <c r="R42" s="559"/>
    </row>
    <row r="43" spans="1:18">
      <c r="A43" s="295" t="s">
        <v>986</v>
      </c>
      <c r="B43" s="559"/>
      <c r="C43" s="559"/>
      <c r="D43" s="559"/>
      <c r="E43" s="559"/>
      <c r="F43" s="559"/>
      <c r="G43" s="559"/>
      <c r="H43" s="559"/>
      <c r="I43" s="559"/>
      <c r="J43" s="559"/>
      <c r="K43" s="559"/>
      <c r="L43" s="559"/>
      <c r="M43" s="559"/>
      <c r="N43" s="559"/>
      <c r="O43" s="559"/>
      <c r="P43" s="559"/>
      <c r="Q43" s="559"/>
      <c r="R43" s="559"/>
    </row>
    <row r="44" spans="1:18">
      <c r="A44" s="295" t="s">
        <v>987</v>
      </c>
      <c r="B44" s="559"/>
      <c r="C44" s="559"/>
      <c r="D44" s="559"/>
      <c r="E44" s="559"/>
      <c r="F44" s="559"/>
      <c r="G44" s="559"/>
      <c r="H44" s="559"/>
      <c r="I44" s="559"/>
      <c r="J44" s="559"/>
      <c r="K44" s="559"/>
      <c r="L44" s="559"/>
      <c r="M44" s="559"/>
      <c r="N44" s="559"/>
      <c r="O44" s="559"/>
      <c r="P44" s="559"/>
      <c r="Q44" s="559"/>
      <c r="R44" s="559"/>
    </row>
    <row r="45" spans="1:18">
      <c r="A45" s="707"/>
      <c r="B45" s="566"/>
      <c r="C45" s="566"/>
      <c r="D45" s="566"/>
      <c r="E45" s="566"/>
      <c r="F45" s="566"/>
      <c r="G45" s="566"/>
      <c r="H45" s="566"/>
      <c r="I45" s="566"/>
      <c r="J45" s="566"/>
      <c r="K45" s="566"/>
      <c r="L45" s="566"/>
      <c r="M45" s="566"/>
      <c r="N45" s="566"/>
      <c r="O45" s="566"/>
      <c r="P45" s="566"/>
      <c r="Q45" s="566"/>
      <c r="R45" s="566"/>
    </row>
    <row r="47" spans="1:18">
      <c r="A47" s="67" t="s">
        <v>28</v>
      </c>
      <c r="B47" s="68"/>
      <c r="C47" s="68"/>
      <c r="D47" s="68"/>
      <c r="E47" s="68"/>
      <c r="F47" s="68"/>
      <c r="G47" s="68"/>
      <c r="H47" s="68"/>
      <c r="I47" s="68"/>
      <c r="J47" s="68"/>
      <c r="K47" s="68"/>
      <c r="L47" s="68"/>
      <c r="M47" s="68"/>
      <c r="N47" s="68"/>
      <c r="O47" s="68"/>
      <c r="P47" s="68"/>
      <c r="Q47" s="68"/>
      <c r="R47" s="68"/>
    </row>
    <row r="48" spans="1:18">
      <c r="A48" s="32" t="s">
        <v>988</v>
      </c>
      <c r="B48" s="32" t="s">
        <v>410</v>
      </c>
      <c r="C48" s="10"/>
      <c r="D48" s="10"/>
      <c r="E48" s="10"/>
      <c r="F48" s="10"/>
      <c r="G48" s="10"/>
      <c r="H48" s="10"/>
      <c r="I48" s="10"/>
      <c r="J48" s="10"/>
      <c r="K48" s="10"/>
      <c r="L48" s="10"/>
      <c r="M48" s="10"/>
      <c r="N48" s="10"/>
      <c r="O48" s="10"/>
      <c r="P48" s="10"/>
      <c r="Q48" s="10"/>
      <c r="R48" s="10"/>
    </row>
    <row r="49" spans="1:18">
      <c r="A49" s="69" t="s">
        <v>989</v>
      </c>
      <c r="B49" s="69"/>
      <c r="C49" s="13"/>
      <c r="D49" s="13"/>
      <c r="E49" s="13"/>
      <c r="F49" s="13"/>
      <c r="G49" s="13"/>
      <c r="H49" s="13"/>
      <c r="I49" s="13"/>
      <c r="J49" s="13"/>
      <c r="K49" s="13"/>
      <c r="L49" s="13"/>
      <c r="M49" s="13"/>
      <c r="N49" s="13"/>
      <c r="O49" s="104"/>
      <c r="P49" s="104"/>
      <c r="Q49" s="104"/>
      <c r="R49" s="104"/>
    </row>
    <row r="50" spans="1:18">
      <c r="A50" s="13"/>
      <c r="B50" s="70"/>
      <c r="C50" s="70"/>
      <c r="D50" s="70"/>
      <c r="E50" s="70"/>
      <c r="F50" s="70"/>
      <c r="G50" s="1117" t="s">
        <v>81</v>
      </c>
      <c r="H50" s="1118"/>
      <c r="I50" s="1118"/>
      <c r="J50" s="1118"/>
      <c r="K50" s="1118"/>
      <c r="L50" s="1118"/>
      <c r="M50" s="1118"/>
      <c r="N50" s="1118"/>
      <c r="O50" s="1118"/>
      <c r="P50" s="1119"/>
      <c r="Q50" s="13"/>
      <c r="R50" s="13"/>
    </row>
    <row r="51" spans="1:18">
      <c r="A51" s="13"/>
      <c r="B51" s="748" t="s">
        <v>990</v>
      </c>
      <c r="C51" s="785"/>
      <c r="D51" s="785"/>
      <c r="E51" s="785"/>
      <c r="F51" s="786"/>
      <c r="G51" s="111">
        <v>2026</v>
      </c>
      <c r="H51" s="33">
        <v>2027</v>
      </c>
      <c r="I51" s="34">
        <v>2028</v>
      </c>
      <c r="J51" s="33">
        <v>2029</v>
      </c>
      <c r="K51" s="34">
        <v>2030</v>
      </c>
      <c r="L51" s="33">
        <v>2031</v>
      </c>
      <c r="M51" s="35">
        <v>2032</v>
      </c>
      <c r="N51" s="34">
        <v>2033</v>
      </c>
      <c r="O51" s="33">
        <v>2034</v>
      </c>
      <c r="P51" s="33">
        <v>2035</v>
      </c>
      <c r="Q51" s="13"/>
      <c r="R51" s="13"/>
    </row>
    <row r="52" spans="1:18">
      <c r="A52" s="13"/>
      <c r="B52" s="46" t="s">
        <v>991</v>
      </c>
      <c r="C52" s="628"/>
      <c r="D52" s="628"/>
      <c r="E52" s="628"/>
      <c r="F52" s="784"/>
      <c r="G52" s="537"/>
      <c r="H52" s="538"/>
      <c r="I52" s="539"/>
      <c r="J52" s="538"/>
      <c r="K52" s="539"/>
      <c r="L52" s="538"/>
      <c r="M52" s="540"/>
      <c r="N52" s="539"/>
      <c r="O52" s="538"/>
      <c r="P52" s="540"/>
      <c r="Q52" s="13"/>
      <c r="R52" s="13"/>
    </row>
    <row r="53" spans="1:18">
      <c r="A53" s="13"/>
      <c r="B53" s="42" t="s">
        <v>992</v>
      </c>
      <c r="C53" s="70"/>
      <c r="D53" s="70"/>
      <c r="E53" s="70"/>
      <c r="F53" s="782"/>
      <c r="G53" s="228" t="s">
        <v>20</v>
      </c>
      <c r="H53" s="142"/>
      <c r="I53" s="128"/>
      <c r="J53" s="142"/>
      <c r="K53" s="128"/>
      <c r="L53" s="142"/>
      <c r="M53" s="134"/>
      <c r="N53" s="128"/>
      <c r="O53" s="142"/>
      <c r="P53" s="134"/>
      <c r="Q53" s="13"/>
      <c r="R53" s="13"/>
    </row>
    <row r="54" spans="1:18">
      <c r="A54" s="13"/>
      <c r="B54" s="42" t="s">
        <v>993</v>
      </c>
      <c r="C54" s="70"/>
      <c r="D54" s="70"/>
      <c r="E54" s="70"/>
      <c r="F54" s="782"/>
      <c r="G54" s="99"/>
      <c r="H54" s="142"/>
      <c r="I54" s="128"/>
      <c r="J54" s="142"/>
      <c r="K54" s="128"/>
      <c r="L54" s="142"/>
      <c r="M54" s="134"/>
      <c r="N54" s="128"/>
      <c r="O54" s="142"/>
      <c r="P54" s="134"/>
      <c r="Q54" s="13"/>
      <c r="R54" s="13"/>
    </row>
    <row r="55" spans="1:18">
      <c r="A55" s="13"/>
      <c r="B55" s="42" t="s">
        <v>994</v>
      </c>
      <c r="C55" s="70"/>
      <c r="D55" s="70"/>
      <c r="E55" s="70"/>
      <c r="F55" s="782"/>
      <c r="G55" s="99"/>
      <c r="H55" s="142"/>
      <c r="I55" s="128"/>
      <c r="J55" s="142"/>
      <c r="K55" s="128"/>
      <c r="L55" s="142"/>
      <c r="M55" s="134"/>
      <c r="N55" s="128"/>
      <c r="O55" s="142"/>
      <c r="P55" s="134"/>
      <c r="Q55" s="13"/>
      <c r="R55" s="13"/>
    </row>
    <row r="56" spans="1:18">
      <c r="A56" s="13"/>
      <c r="B56" s="646" t="s">
        <v>995</v>
      </c>
      <c r="C56" s="631"/>
      <c r="D56" s="631"/>
      <c r="E56" s="631"/>
      <c r="F56" s="783"/>
      <c r="G56" s="140"/>
      <c r="H56" s="143"/>
      <c r="I56" s="136"/>
      <c r="J56" s="143"/>
      <c r="K56" s="136"/>
      <c r="L56" s="143"/>
      <c r="M56" s="137"/>
      <c r="N56" s="136"/>
      <c r="O56" s="143"/>
      <c r="P56" s="137"/>
      <c r="Q56" s="13"/>
      <c r="R56" s="13"/>
    </row>
    <row r="57" spans="1:18">
      <c r="A57" s="10"/>
      <c r="B57" s="10"/>
      <c r="C57" s="10"/>
      <c r="D57" s="10"/>
      <c r="E57" s="10"/>
      <c r="F57" s="10"/>
      <c r="G57" s="10"/>
      <c r="H57" s="10"/>
      <c r="I57" s="10"/>
      <c r="J57" s="10"/>
      <c r="K57" s="10"/>
      <c r="L57" s="10"/>
      <c r="M57" s="10"/>
      <c r="N57" s="10"/>
      <c r="O57" s="10"/>
    </row>
    <row r="58" spans="1:18">
      <c r="A58" s="113" t="s">
        <v>547</v>
      </c>
      <c r="B58" s="114"/>
      <c r="C58" s="114"/>
      <c r="D58" s="114"/>
      <c r="E58" s="114"/>
      <c r="F58" s="114"/>
      <c r="G58" s="114"/>
      <c r="H58" s="114"/>
      <c r="I58" s="114"/>
      <c r="J58" s="114"/>
      <c r="K58" s="114"/>
      <c r="L58" s="114"/>
      <c r="M58" s="114"/>
      <c r="N58" s="114"/>
      <c r="O58" s="114"/>
      <c r="P58" s="114"/>
      <c r="Q58" s="114"/>
      <c r="R58" s="115"/>
    </row>
    <row r="59" spans="1:18">
      <c r="A59" s="112" t="s">
        <v>996</v>
      </c>
      <c r="B59" s="10"/>
      <c r="C59" s="10"/>
      <c r="D59" s="10"/>
      <c r="E59" s="10"/>
      <c r="F59" s="10"/>
      <c r="G59" s="10"/>
      <c r="H59" s="10"/>
      <c r="I59" s="10"/>
      <c r="J59" s="10"/>
      <c r="K59" s="10"/>
      <c r="L59" s="10"/>
      <c r="M59" s="10"/>
      <c r="N59" s="10"/>
      <c r="O59" s="10"/>
      <c r="P59" s="10"/>
      <c r="Q59" s="10"/>
      <c r="R59" s="117"/>
    </row>
    <row r="60" spans="1:18" ht="30">
      <c r="A60" s="10"/>
      <c r="B60" s="10"/>
      <c r="C60" s="244">
        <v>2023</v>
      </c>
      <c r="D60" s="244" t="s">
        <v>997</v>
      </c>
      <c r="E60" s="245" t="s">
        <v>575</v>
      </c>
      <c r="F60" s="153" t="s">
        <v>704</v>
      </c>
      <c r="G60" s="10"/>
      <c r="H60" s="10"/>
      <c r="I60" s="10"/>
      <c r="J60" s="10"/>
      <c r="K60" s="10"/>
      <c r="L60" s="10"/>
      <c r="M60" s="10"/>
      <c r="N60" s="10"/>
      <c r="O60" s="10"/>
      <c r="P60" s="10"/>
      <c r="Q60" s="10"/>
      <c r="R60" s="117"/>
    </row>
    <row r="61" spans="1:18">
      <c r="A61" s="10"/>
      <c r="B61" s="124" t="s">
        <v>998</v>
      </c>
      <c r="C61" s="255">
        <v>77000</v>
      </c>
      <c r="D61" s="255">
        <v>100000</v>
      </c>
      <c r="E61" s="255">
        <v>150000</v>
      </c>
      <c r="F61" s="256">
        <f>(D61-C61)/C61</f>
        <v>0.29870129870129869</v>
      </c>
      <c r="G61" s="10"/>
      <c r="H61" s="10"/>
      <c r="I61" s="10"/>
      <c r="J61" s="10"/>
      <c r="K61" s="10"/>
      <c r="L61" s="10"/>
      <c r="M61" s="10"/>
      <c r="N61" s="10"/>
      <c r="O61" s="10"/>
      <c r="P61" s="10"/>
      <c r="Q61" s="10"/>
      <c r="R61" s="117"/>
    </row>
    <row r="62" spans="1:18">
      <c r="A62" s="10"/>
      <c r="B62" s="10"/>
      <c r="C62" s="10"/>
      <c r="D62" s="10"/>
      <c r="E62" s="10"/>
      <c r="F62" s="10"/>
      <c r="G62" s="10"/>
      <c r="H62" s="10"/>
      <c r="I62" s="10"/>
      <c r="J62" s="10"/>
      <c r="K62" s="10"/>
      <c r="L62" s="10"/>
      <c r="M62" s="10"/>
      <c r="N62" s="10"/>
      <c r="O62" s="10"/>
      <c r="P62" s="10"/>
      <c r="Q62" s="10"/>
      <c r="R62" s="117"/>
    </row>
    <row r="63" spans="1:18">
      <c r="A63" s="112" t="s">
        <v>999</v>
      </c>
      <c r="B63" s="10"/>
      <c r="C63" s="10"/>
      <c r="D63" s="10"/>
      <c r="E63" s="10"/>
      <c r="F63" s="10"/>
      <c r="G63" s="10"/>
      <c r="H63" s="10"/>
      <c r="I63" s="10"/>
      <c r="J63" s="10"/>
      <c r="K63" s="10"/>
      <c r="L63" s="10"/>
      <c r="M63" s="10"/>
      <c r="N63" s="10"/>
      <c r="O63" s="10"/>
      <c r="P63" s="10"/>
      <c r="Q63" s="10"/>
      <c r="R63" s="117"/>
    </row>
    <row r="64" spans="1:18">
      <c r="A64" s="112" t="s">
        <v>1000</v>
      </c>
      <c r="B64" s="10"/>
      <c r="C64" s="10"/>
      <c r="D64" s="10"/>
      <c r="E64" s="10"/>
      <c r="F64" s="10"/>
      <c r="G64" s="10"/>
      <c r="H64" s="10"/>
      <c r="I64" s="10"/>
      <c r="J64" s="10"/>
      <c r="K64" s="10"/>
      <c r="L64" s="10"/>
      <c r="M64" s="10"/>
      <c r="N64" s="10"/>
      <c r="O64" s="10"/>
      <c r="P64" s="10"/>
      <c r="Q64" s="10"/>
      <c r="R64" s="117"/>
    </row>
    <row r="65" spans="1:18">
      <c r="A65" s="112" t="s">
        <v>1001</v>
      </c>
      <c r="B65" s="10"/>
      <c r="C65" s="10"/>
      <c r="D65" s="10"/>
      <c r="E65" s="10"/>
      <c r="F65" s="10"/>
      <c r="G65" s="10"/>
      <c r="H65" s="10"/>
      <c r="I65" s="10"/>
      <c r="J65" s="10"/>
      <c r="K65" s="10"/>
      <c r="L65" s="10"/>
      <c r="M65" s="10"/>
      <c r="N65" s="10"/>
      <c r="O65" s="10"/>
      <c r="P65" s="10"/>
      <c r="Q65" s="10"/>
      <c r="R65" s="117"/>
    </row>
    <row r="66" spans="1:18">
      <c r="A66" s="112" t="s">
        <v>1002</v>
      </c>
      <c r="B66" s="10"/>
      <c r="C66" s="10"/>
      <c r="D66" s="10"/>
      <c r="E66" s="10"/>
      <c r="F66" s="10"/>
      <c r="G66" s="10"/>
      <c r="H66" s="10"/>
      <c r="I66" s="10"/>
      <c r="J66" s="10"/>
      <c r="K66" s="10"/>
      <c r="L66" s="10"/>
      <c r="M66" s="10"/>
      <c r="N66" s="10"/>
      <c r="O66" s="10"/>
      <c r="P66" s="10"/>
      <c r="Q66" s="10"/>
      <c r="R66" s="117"/>
    </row>
    <row r="67" spans="1:18">
      <c r="A67" s="112" t="s">
        <v>1003</v>
      </c>
      <c r="B67" s="10"/>
      <c r="C67" s="10"/>
      <c r="D67" s="10"/>
      <c r="E67" s="10"/>
      <c r="F67" s="10"/>
      <c r="G67" s="10"/>
      <c r="H67" s="10"/>
      <c r="I67" s="10"/>
      <c r="J67" s="10"/>
      <c r="K67" s="10"/>
      <c r="L67" s="10"/>
      <c r="M67" s="10"/>
      <c r="N67" s="10"/>
      <c r="O67" s="10"/>
      <c r="P67" s="10"/>
      <c r="Q67" s="10"/>
      <c r="R67" s="117"/>
    </row>
    <row r="68" spans="1:18">
      <c r="A68" s="112" t="s">
        <v>1004</v>
      </c>
      <c r="B68" s="10"/>
      <c r="C68" s="10"/>
      <c r="D68" s="10"/>
      <c r="E68" s="10"/>
      <c r="F68" s="10"/>
      <c r="G68" s="10"/>
      <c r="H68" s="10"/>
      <c r="I68" s="10"/>
      <c r="J68" s="10"/>
      <c r="K68" s="10"/>
      <c r="L68" s="10"/>
      <c r="M68" s="10"/>
      <c r="N68" s="10"/>
      <c r="O68" s="10"/>
      <c r="P68" s="10"/>
      <c r="Q68" s="10"/>
      <c r="R68" s="117"/>
    </row>
    <row r="69" spans="1:18" ht="45">
      <c r="A69" s="10"/>
      <c r="B69" s="261" t="s">
        <v>1005</v>
      </c>
      <c r="C69" s="244" t="s">
        <v>575</v>
      </c>
      <c r="D69" s="244" t="s">
        <v>643</v>
      </c>
      <c r="E69" s="170"/>
      <c r="F69" s="10"/>
      <c r="G69" s="10"/>
      <c r="H69" s="10"/>
      <c r="I69" s="10"/>
      <c r="J69" s="10"/>
      <c r="K69" s="10"/>
      <c r="L69" s="10"/>
      <c r="M69" s="10"/>
      <c r="N69" s="10"/>
      <c r="O69" s="10"/>
      <c r="P69" s="10"/>
      <c r="Q69" s="10"/>
      <c r="R69" s="117"/>
    </row>
    <row r="70" spans="1:18" ht="75">
      <c r="A70" s="10"/>
      <c r="B70" s="243"/>
      <c r="C70" s="244" t="s">
        <v>1006</v>
      </c>
      <c r="D70" s="244" t="s">
        <v>1007</v>
      </c>
      <c r="E70" s="170" t="s">
        <v>644</v>
      </c>
      <c r="F70" s="10"/>
      <c r="G70" s="10"/>
      <c r="H70" s="10"/>
      <c r="I70" s="10"/>
      <c r="J70" s="10"/>
      <c r="K70" s="10"/>
      <c r="L70" s="10"/>
      <c r="M70" s="10"/>
      <c r="N70" s="10"/>
      <c r="O70" s="10"/>
      <c r="P70" s="10"/>
      <c r="Q70" s="10"/>
      <c r="R70" s="117"/>
    </row>
    <row r="71" spans="1:18" ht="15.75" customHeight="1">
      <c r="A71" s="10"/>
      <c r="B71" s="253" t="s">
        <v>1008</v>
      </c>
      <c r="C71" s="243"/>
      <c r="D71" s="243"/>
      <c r="E71" s="254"/>
      <c r="F71" s="10"/>
      <c r="G71" s="10"/>
      <c r="H71" s="10"/>
      <c r="I71" s="10"/>
      <c r="J71" s="10"/>
      <c r="K71" s="10"/>
      <c r="L71" s="10"/>
      <c r="M71" s="10"/>
      <c r="N71" s="10"/>
      <c r="O71" s="10"/>
      <c r="P71" s="10"/>
      <c r="Q71" s="10"/>
      <c r="R71" s="117"/>
    </row>
    <row r="72" spans="1:18">
      <c r="A72" s="10"/>
      <c r="B72" s="254" t="s">
        <v>1009</v>
      </c>
      <c r="C72" s="257">
        <v>0.12</v>
      </c>
      <c r="D72" s="258">
        <v>3.5000000000000003E-2</v>
      </c>
      <c r="E72" s="254"/>
      <c r="F72" s="10"/>
      <c r="G72" s="10"/>
      <c r="H72" s="10"/>
      <c r="I72" s="10"/>
      <c r="J72" s="10"/>
      <c r="K72" s="10"/>
      <c r="L72" s="10"/>
      <c r="M72" s="10"/>
      <c r="N72" s="10"/>
      <c r="O72" s="10"/>
      <c r="P72" s="10"/>
      <c r="Q72" s="10"/>
      <c r="R72" s="117"/>
    </row>
    <row r="73" spans="1:18">
      <c r="A73" s="10"/>
      <c r="B73" s="254" t="s">
        <v>1010</v>
      </c>
      <c r="C73" s="257">
        <v>0.15</v>
      </c>
      <c r="D73" s="258">
        <v>2.1999999999999999E-2</v>
      </c>
      <c r="E73" s="254"/>
      <c r="F73" s="10"/>
      <c r="G73" s="10"/>
      <c r="H73" s="10"/>
      <c r="I73" s="10"/>
      <c r="J73" s="10"/>
      <c r="K73" s="10"/>
      <c r="L73" s="10"/>
      <c r="M73" s="10"/>
      <c r="N73" s="10"/>
      <c r="O73" s="10"/>
      <c r="P73" s="10"/>
      <c r="Q73" s="10"/>
      <c r="R73" s="117"/>
    </row>
    <row r="74" spans="1:18">
      <c r="A74" s="10"/>
      <c r="B74" s="254" t="s">
        <v>1011</v>
      </c>
      <c r="C74" s="257">
        <v>0.03</v>
      </c>
      <c r="D74" s="256">
        <v>0.12</v>
      </c>
      <c r="E74" s="254"/>
      <c r="F74" s="10"/>
      <c r="G74" s="10"/>
      <c r="H74" s="10"/>
      <c r="I74" s="10"/>
      <c r="J74" s="10"/>
      <c r="K74" s="10"/>
      <c r="L74" s="10"/>
      <c r="M74" s="10"/>
      <c r="N74" s="10"/>
      <c r="O74" s="10"/>
      <c r="P74" s="10"/>
      <c r="Q74" s="10"/>
      <c r="R74" s="117"/>
    </row>
    <row r="75" spans="1:18">
      <c r="A75" s="10"/>
      <c r="B75" s="254" t="s">
        <v>1012</v>
      </c>
      <c r="C75" s="257">
        <v>0</v>
      </c>
      <c r="D75" s="256">
        <v>0</v>
      </c>
      <c r="E75" s="254"/>
      <c r="F75" s="10"/>
      <c r="G75" s="10"/>
      <c r="H75" s="10"/>
      <c r="I75" s="10"/>
      <c r="J75" s="10"/>
      <c r="K75" s="10"/>
      <c r="L75" s="10"/>
      <c r="M75" s="10"/>
      <c r="N75" s="10"/>
      <c r="O75" s="10"/>
      <c r="P75" s="10"/>
      <c r="Q75" s="10"/>
      <c r="R75" s="117"/>
    </row>
    <row r="76" spans="1:18">
      <c r="A76" s="10"/>
      <c r="B76" s="253" t="s">
        <v>1013</v>
      </c>
      <c r="C76" s="243"/>
      <c r="D76" s="243"/>
      <c r="E76" s="260" t="s">
        <v>1014</v>
      </c>
      <c r="F76" s="10"/>
      <c r="G76" s="10"/>
      <c r="H76" s="10"/>
      <c r="I76" s="10"/>
      <c r="J76" s="10"/>
      <c r="K76" s="10"/>
      <c r="L76" s="10"/>
      <c r="M76" s="10"/>
      <c r="N76" s="10"/>
      <c r="O76" s="10"/>
      <c r="P76" s="10"/>
      <c r="Q76" s="10"/>
      <c r="R76" s="117"/>
    </row>
    <row r="77" spans="1:18">
      <c r="A77" s="10"/>
      <c r="B77" s="254" t="s">
        <v>1015</v>
      </c>
      <c r="C77" s="255" t="s">
        <v>189</v>
      </c>
      <c r="D77" s="259" t="s">
        <v>1016</v>
      </c>
      <c r="E77" s="254"/>
      <c r="F77" s="10"/>
      <c r="G77" s="10"/>
      <c r="H77" s="10"/>
      <c r="I77" s="10"/>
      <c r="J77" s="10"/>
      <c r="K77" s="10"/>
      <c r="L77" s="10"/>
      <c r="M77" s="10"/>
      <c r="N77" s="10"/>
      <c r="O77" s="10"/>
      <c r="P77" s="10"/>
      <c r="Q77" s="10"/>
      <c r="R77" s="117"/>
    </row>
    <row r="78" spans="1:18">
      <c r="A78" s="10"/>
      <c r="B78" s="265" t="s">
        <v>1017</v>
      </c>
      <c r="C78" s="263"/>
      <c r="D78" s="264"/>
      <c r="E78" s="262"/>
      <c r="F78" s="10"/>
      <c r="G78" s="10"/>
      <c r="H78" s="10"/>
      <c r="I78" s="10"/>
      <c r="J78" s="10"/>
      <c r="K78" s="10"/>
      <c r="L78" s="10"/>
      <c r="M78" s="10"/>
      <c r="N78" s="10"/>
      <c r="O78" s="10"/>
      <c r="P78" s="10"/>
      <c r="Q78" s="10"/>
      <c r="R78" s="117"/>
    </row>
    <row r="79" spans="1:18">
      <c r="A79" s="10"/>
      <c r="B79" s="828" t="s">
        <v>1018</v>
      </c>
      <c r="C79" s="263"/>
      <c r="D79" s="264"/>
      <c r="E79" s="262"/>
      <c r="F79" s="10"/>
      <c r="G79" s="10"/>
      <c r="H79" s="10"/>
      <c r="I79" s="10"/>
      <c r="J79" s="10"/>
      <c r="K79" s="10"/>
      <c r="L79" s="10"/>
      <c r="M79" s="10"/>
      <c r="N79" s="10"/>
      <c r="O79" s="10"/>
      <c r="P79" s="10"/>
      <c r="Q79" s="10"/>
      <c r="R79" s="117"/>
    </row>
    <row r="80" spans="1:18">
      <c r="A80" s="10"/>
      <c r="B80" s="828" t="s">
        <v>1019</v>
      </c>
      <c r="C80" s="263"/>
      <c r="D80" s="264"/>
      <c r="E80" s="262"/>
      <c r="F80" s="10"/>
      <c r="G80" s="10"/>
      <c r="H80" s="10"/>
      <c r="I80" s="10"/>
      <c r="J80" s="10"/>
      <c r="K80" s="10"/>
      <c r="L80" s="10"/>
      <c r="M80" s="10"/>
      <c r="N80" s="10"/>
      <c r="O80" s="10"/>
      <c r="P80" s="10"/>
      <c r="Q80" s="10"/>
      <c r="R80" s="117"/>
    </row>
    <row r="81" spans="1:18">
      <c r="A81" s="10"/>
      <c r="B81" s="265"/>
      <c r="C81" s="263"/>
      <c r="D81" s="264"/>
      <c r="E81" s="262"/>
      <c r="F81" s="10"/>
      <c r="G81" s="10"/>
      <c r="H81" s="10"/>
      <c r="I81" s="10"/>
      <c r="J81" s="10"/>
      <c r="K81" s="10"/>
      <c r="L81" s="10"/>
      <c r="M81" s="10"/>
      <c r="N81" s="10"/>
      <c r="O81" s="10"/>
      <c r="P81" s="10"/>
      <c r="Q81" s="10"/>
      <c r="R81" s="117"/>
    </row>
    <row r="82" spans="1:18">
      <c r="A82" s="10"/>
      <c r="B82" s="10"/>
      <c r="C82" s="244" t="s">
        <v>575</v>
      </c>
      <c r="D82" s="10"/>
      <c r="E82" s="10"/>
      <c r="F82" s="10"/>
      <c r="G82" s="10"/>
      <c r="H82" s="10"/>
      <c r="I82" s="10"/>
      <c r="J82" s="10"/>
      <c r="K82" s="10"/>
      <c r="L82" s="10"/>
      <c r="M82" s="10"/>
      <c r="N82" s="10"/>
      <c r="O82" s="10"/>
      <c r="P82" s="10"/>
      <c r="Q82" s="10"/>
      <c r="R82" s="117"/>
    </row>
    <row r="83" spans="1:18">
      <c r="A83" s="10"/>
      <c r="B83" s="253" t="s">
        <v>1020</v>
      </c>
      <c r="C83" s="281" t="s">
        <v>1021</v>
      </c>
      <c r="D83" s="10"/>
      <c r="E83" s="10"/>
      <c r="F83" s="10"/>
      <c r="G83" s="10"/>
      <c r="H83" s="10"/>
      <c r="I83" s="10"/>
      <c r="J83" s="10"/>
      <c r="K83" s="10"/>
      <c r="L83" s="10"/>
      <c r="M83" s="10"/>
      <c r="N83" s="10"/>
      <c r="O83" s="10"/>
      <c r="P83" s="10"/>
      <c r="Q83" s="10"/>
      <c r="R83" s="117"/>
    </row>
    <row r="84" spans="1:18">
      <c r="A84" s="119"/>
      <c r="B84" s="119"/>
      <c r="C84" s="119"/>
      <c r="D84" s="119"/>
      <c r="E84" s="119"/>
      <c r="F84" s="119"/>
      <c r="G84" s="119"/>
      <c r="H84" s="119"/>
      <c r="I84" s="119"/>
      <c r="J84" s="119"/>
      <c r="K84" s="119"/>
      <c r="L84" s="119"/>
      <c r="M84" s="119"/>
      <c r="N84" s="119"/>
      <c r="O84" s="119"/>
      <c r="P84" s="119"/>
      <c r="Q84" s="119"/>
      <c r="R84" s="120"/>
    </row>
    <row r="85" spans="1:18">
      <c r="A85" s="10"/>
      <c r="B85" s="10"/>
      <c r="C85" s="10"/>
      <c r="D85" s="10"/>
      <c r="E85" s="10"/>
      <c r="F85" s="10"/>
      <c r="G85" s="10"/>
      <c r="H85" s="10"/>
      <c r="I85" s="10"/>
      <c r="J85" s="10"/>
      <c r="K85" s="10"/>
      <c r="L85" s="10"/>
      <c r="M85" s="10"/>
      <c r="N85" s="10"/>
      <c r="O85" s="10"/>
    </row>
    <row r="86" spans="1:18">
      <c r="A86" s="67" t="s">
        <v>31</v>
      </c>
      <c r="B86" s="68"/>
      <c r="C86" s="68"/>
      <c r="D86" s="68"/>
      <c r="E86" s="68"/>
      <c r="F86" s="68"/>
      <c r="G86" s="68"/>
      <c r="H86" s="68"/>
      <c r="I86" s="68"/>
      <c r="J86" s="68"/>
      <c r="K86" s="68"/>
      <c r="L86" s="68"/>
      <c r="M86" s="68"/>
      <c r="N86" s="68"/>
      <c r="O86" s="68"/>
      <c r="P86" s="68"/>
      <c r="Q86" s="68"/>
      <c r="R86" s="68"/>
    </row>
    <row r="87" spans="1:18">
      <c r="A87" s="32" t="s">
        <v>1022</v>
      </c>
      <c r="B87" s="32" t="s">
        <v>410</v>
      </c>
      <c r="C87" s="10"/>
      <c r="D87" s="10"/>
      <c r="E87" s="10"/>
      <c r="F87" s="10"/>
      <c r="G87" s="10"/>
      <c r="H87" s="10"/>
      <c r="I87" s="10"/>
      <c r="J87" s="10"/>
      <c r="K87" s="10"/>
      <c r="L87" s="10"/>
      <c r="M87" s="10"/>
      <c r="N87" s="10"/>
      <c r="O87" s="10"/>
      <c r="P87" s="10"/>
      <c r="Q87" s="10"/>
      <c r="R87" s="10"/>
    </row>
    <row r="88" spans="1:18">
      <c r="A88" s="69" t="s">
        <v>1023</v>
      </c>
      <c r="B88" s="13"/>
      <c r="C88" s="13"/>
      <c r="D88" s="13"/>
      <c r="E88" s="13"/>
      <c r="F88" s="13"/>
      <c r="G88" s="13"/>
      <c r="H88" s="13"/>
      <c r="I88" s="13"/>
      <c r="J88" s="13"/>
      <c r="K88" s="13"/>
      <c r="L88" s="13"/>
      <c r="M88" s="13"/>
      <c r="N88" s="13"/>
      <c r="O88" s="104"/>
      <c r="P88" s="723"/>
      <c r="Q88" s="723"/>
      <c r="R88" s="723"/>
    </row>
    <row r="89" spans="1:18">
      <c r="A89" s="13"/>
      <c r="B89" s="13"/>
      <c r="C89" s="13"/>
      <c r="D89" s="13"/>
      <c r="E89" s="13"/>
      <c r="F89" s="619" t="s">
        <v>80</v>
      </c>
      <c r="G89" s="1117" t="s">
        <v>81</v>
      </c>
      <c r="H89" s="1118"/>
      <c r="I89" s="1118"/>
      <c r="J89" s="1118"/>
      <c r="K89" s="1118"/>
      <c r="L89" s="1118"/>
      <c r="M89" s="1118"/>
      <c r="N89" s="1118"/>
      <c r="O89" s="1118"/>
      <c r="P89" s="1119"/>
      <c r="Q89" s="13"/>
      <c r="R89" s="13"/>
    </row>
    <row r="90" spans="1:18" ht="45">
      <c r="A90" s="13"/>
      <c r="B90" s="96" t="s">
        <v>810</v>
      </c>
      <c r="C90" s="478" t="s">
        <v>451</v>
      </c>
      <c r="D90" s="478" t="s">
        <v>452</v>
      </c>
      <c r="E90" s="13"/>
      <c r="F90" s="620">
        <v>0</v>
      </c>
      <c r="G90" s="33">
        <v>2026</v>
      </c>
      <c r="H90" s="34">
        <v>2027</v>
      </c>
      <c r="I90" s="33">
        <v>2028</v>
      </c>
      <c r="J90" s="34">
        <v>2029</v>
      </c>
      <c r="K90" s="33">
        <v>2030</v>
      </c>
      <c r="L90" s="34">
        <v>2031</v>
      </c>
      <c r="M90" s="33">
        <v>2032</v>
      </c>
      <c r="N90" s="34">
        <v>2033</v>
      </c>
      <c r="O90" s="33">
        <v>2034</v>
      </c>
      <c r="P90" s="33">
        <v>2035</v>
      </c>
      <c r="Q90" s="13"/>
      <c r="R90" s="13"/>
    </row>
    <row r="91" spans="1:18">
      <c r="A91" s="13"/>
      <c r="B91" s="130" t="s">
        <v>1024</v>
      </c>
      <c r="C91" s="838"/>
      <c r="D91" s="700"/>
      <c r="E91" s="13"/>
      <c r="F91" s="657"/>
      <c r="G91" s="686"/>
      <c r="H91" s="749"/>
      <c r="I91" s="750"/>
      <c r="J91" s="749"/>
      <c r="K91" s="750"/>
      <c r="L91" s="749"/>
      <c r="M91" s="751"/>
      <c r="N91" s="750"/>
      <c r="O91" s="749"/>
      <c r="P91" s="751"/>
      <c r="Q91" s="13"/>
      <c r="R91" s="13"/>
    </row>
    <row r="92" spans="1:18">
      <c r="A92" s="13"/>
      <c r="B92" s="129" t="s">
        <v>992</v>
      </c>
      <c r="C92" s="792"/>
      <c r="D92" s="794"/>
      <c r="E92" s="13"/>
      <c r="F92" s="133"/>
      <c r="G92" s="752">
        <f>F92</f>
        <v>0</v>
      </c>
      <c r="H92" s="752">
        <f t="shared" ref="H92:P92" si="0">G92</f>
        <v>0</v>
      </c>
      <c r="I92" s="752">
        <f t="shared" si="0"/>
        <v>0</v>
      </c>
      <c r="J92" s="752">
        <f t="shared" si="0"/>
        <v>0</v>
      </c>
      <c r="K92" s="752">
        <f t="shared" si="0"/>
        <v>0</v>
      </c>
      <c r="L92" s="752">
        <f t="shared" si="0"/>
        <v>0</v>
      </c>
      <c r="M92" s="752">
        <f t="shared" si="0"/>
        <v>0</v>
      </c>
      <c r="N92" s="752">
        <f t="shared" si="0"/>
        <v>0</v>
      </c>
      <c r="O92" s="752">
        <f t="shared" si="0"/>
        <v>0</v>
      </c>
      <c r="P92" s="753">
        <f t="shared" si="0"/>
        <v>0</v>
      </c>
      <c r="Q92" s="13"/>
      <c r="R92" s="13"/>
    </row>
    <row r="93" spans="1:18">
      <c r="A93" s="13"/>
      <c r="B93" s="129" t="s">
        <v>993</v>
      </c>
      <c r="C93" s="603"/>
      <c r="D93" s="585"/>
      <c r="E93" s="13"/>
      <c r="F93" s="133"/>
      <c r="G93" s="752">
        <f t="shared" ref="G93:P95" si="1">F93</f>
        <v>0</v>
      </c>
      <c r="H93" s="752">
        <f t="shared" si="1"/>
        <v>0</v>
      </c>
      <c r="I93" s="752">
        <f t="shared" si="1"/>
        <v>0</v>
      </c>
      <c r="J93" s="752">
        <f t="shared" si="1"/>
        <v>0</v>
      </c>
      <c r="K93" s="752">
        <f t="shared" si="1"/>
        <v>0</v>
      </c>
      <c r="L93" s="752">
        <f t="shared" si="1"/>
        <v>0</v>
      </c>
      <c r="M93" s="752">
        <f t="shared" si="1"/>
        <v>0</v>
      </c>
      <c r="N93" s="752">
        <f t="shared" si="1"/>
        <v>0</v>
      </c>
      <c r="O93" s="752">
        <f t="shared" si="1"/>
        <v>0</v>
      </c>
      <c r="P93" s="753">
        <f t="shared" si="1"/>
        <v>0</v>
      </c>
      <c r="Q93" s="13"/>
      <c r="R93" s="13"/>
    </row>
    <row r="94" spans="1:18">
      <c r="A94" s="13"/>
      <c r="B94" s="129" t="s">
        <v>994</v>
      </c>
      <c r="C94" s="603"/>
      <c r="D94" s="585"/>
      <c r="E94" s="13"/>
      <c r="F94" s="133"/>
      <c r="G94" s="752">
        <f t="shared" si="1"/>
        <v>0</v>
      </c>
      <c r="H94" s="752">
        <f t="shared" si="1"/>
        <v>0</v>
      </c>
      <c r="I94" s="752">
        <f t="shared" si="1"/>
        <v>0</v>
      </c>
      <c r="J94" s="752">
        <f t="shared" si="1"/>
        <v>0</v>
      </c>
      <c r="K94" s="752">
        <f t="shared" si="1"/>
        <v>0</v>
      </c>
      <c r="L94" s="752">
        <f t="shared" si="1"/>
        <v>0</v>
      </c>
      <c r="M94" s="752">
        <f t="shared" si="1"/>
        <v>0</v>
      </c>
      <c r="N94" s="752">
        <f t="shared" si="1"/>
        <v>0</v>
      </c>
      <c r="O94" s="752">
        <f t="shared" si="1"/>
        <v>0</v>
      </c>
      <c r="P94" s="753">
        <f t="shared" si="1"/>
        <v>0</v>
      </c>
      <c r="Q94" s="13"/>
      <c r="R94" s="13"/>
    </row>
    <row r="95" spans="1:18">
      <c r="A95" s="13"/>
      <c r="B95" s="74" t="s">
        <v>995</v>
      </c>
      <c r="C95" s="603"/>
      <c r="D95" s="585"/>
      <c r="E95" s="13"/>
      <c r="F95" s="135"/>
      <c r="G95" s="687">
        <f t="shared" si="1"/>
        <v>0</v>
      </c>
      <c r="H95" s="687">
        <f t="shared" si="1"/>
        <v>0</v>
      </c>
      <c r="I95" s="687">
        <f t="shared" si="1"/>
        <v>0</v>
      </c>
      <c r="J95" s="687">
        <f t="shared" si="1"/>
        <v>0</v>
      </c>
      <c r="K95" s="687">
        <f t="shared" si="1"/>
        <v>0</v>
      </c>
      <c r="L95" s="687">
        <f t="shared" si="1"/>
        <v>0</v>
      </c>
      <c r="M95" s="687">
        <f t="shared" si="1"/>
        <v>0</v>
      </c>
      <c r="N95" s="687">
        <f t="shared" si="1"/>
        <v>0</v>
      </c>
      <c r="O95" s="687">
        <f t="shared" si="1"/>
        <v>0</v>
      </c>
      <c r="P95" s="756">
        <f t="shared" si="1"/>
        <v>0</v>
      </c>
      <c r="Q95" s="13"/>
      <c r="R95" s="13"/>
    </row>
    <row r="96" spans="1:18">
      <c r="A96" s="13"/>
      <c r="B96" s="13"/>
      <c r="C96" s="13"/>
      <c r="D96" s="13"/>
      <c r="E96" s="13"/>
      <c r="F96" s="13"/>
      <c r="G96" s="541" t="s">
        <v>1025</v>
      </c>
      <c r="H96" s="13"/>
      <c r="I96" s="13"/>
      <c r="J96" s="13"/>
      <c r="K96" s="13"/>
      <c r="L96" s="13"/>
      <c r="M96" s="13"/>
      <c r="N96" s="13"/>
      <c r="O96" s="13"/>
      <c r="P96" s="13"/>
      <c r="Q96" s="13"/>
      <c r="R96" s="13"/>
    </row>
    <row r="97" spans="1:18">
      <c r="A97" s="10"/>
      <c r="B97" s="10"/>
      <c r="C97" s="10"/>
      <c r="D97" s="10"/>
      <c r="E97" s="10"/>
      <c r="F97" s="10"/>
    </row>
    <row r="98" spans="1:18">
      <c r="A98" s="113" t="s">
        <v>547</v>
      </c>
      <c r="B98" s="114"/>
      <c r="C98" s="114"/>
      <c r="D98" s="114"/>
      <c r="E98" s="114"/>
      <c r="F98" s="115"/>
    </row>
    <row r="99" spans="1:18">
      <c r="A99" s="116" t="s">
        <v>468</v>
      </c>
      <c r="B99" s="112"/>
      <c r="C99" s="112"/>
      <c r="D99" s="112"/>
      <c r="E99" s="112"/>
      <c r="F99" s="117"/>
    </row>
    <row r="100" spans="1:18">
      <c r="A100" s="453" t="s">
        <v>3</v>
      </c>
      <c r="B100" s="119"/>
      <c r="C100" s="119"/>
      <c r="D100" s="119"/>
      <c r="E100" s="119"/>
      <c r="F100" s="120"/>
    </row>
    <row r="101" spans="1:18">
      <c r="A101" s="10"/>
      <c r="B101" s="10"/>
      <c r="C101" s="10"/>
      <c r="D101" s="10"/>
      <c r="E101" s="10"/>
      <c r="F101" s="10"/>
    </row>
    <row r="102" spans="1:18" s="557" customFormat="1">
      <c r="A102" s="67" t="s">
        <v>39</v>
      </c>
      <c r="B102" s="68"/>
      <c r="C102" s="68"/>
      <c r="D102" s="68"/>
      <c r="E102" s="68"/>
      <c r="F102" s="68"/>
      <c r="G102" s="68"/>
      <c r="H102" s="68"/>
      <c r="I102" s="68"/>
      <c r="J102" s="68"/>
      <c r="K102" s="68"/>
      <c r="L102" s="68"/>
      <c r="M102" s="68"/>
      <c r="N102" s="68"/>
      <c r="O102" s="68"/>
      <c r="P102" s="68"/>
      <c r="Q102" s="68"/>
      <c r="R102" s="68"/>
    </row>
    <row r="103" spans="1:18">
      <c r="A103" s="32" t="s">
        <v>1026</v>
      </c>
      <c r="B103" s="32" t="s">
        <v>410</v>
      </c>
      <c r="C103" s="10"/>
      <c r="D103" s="10"/>
      <c r="E103" s="10"/>
      <c r="F103" s="10"/>
      <c r="G103" s="10"/>
      <c r="H103" s="10"/>
      <c r="I103" s="10"/>
      <c r="J103" s="10"/>
      <c r="K103" s="10"/>
      <c r="L103" s="10"/>
      <c r="M103" s="10"/>
      <c r="N103" s="10"/>
      <c r="O103" s="10"/>
    </row>
    <row r="104" spans="1:18">
      <c r="A104" s="109" t="s">
        <v>470</v>
      </c>
      <c r="B104" s="10"/>
      <c r="C104" s="10"/>
      <c r="D104" s="10"/>
      <c r="E104" s="10"/>
      <c r="F104" s="10"/>
      <c r="G104" s="10"/>
      <c r="H104" s="10"/>
      <c r="I104" s="10"/>
      <c r="J104" s="10"/>
      <c r="K104" s="10"/>
      <c r="L104" s="10"/>
      <c r="M104" s="10"/>
      <c r="N104" s="10"/>
      <c r="O104" s="10"/>
    </row>
    <row r="105" spans="1:18">
      <c r="A105" s="110" t="s">
        <v>1027</v>
      </c>
      <c r="B105" s="10"/>
      <c r="C105" s="10"/>
      <c r="D105" s="10"/>
      <c r="E105" s="10"/>
      <c r="F105" s="10"/>
      <c r="G105" s="10"/>
      <c r="H105" s="10"/>
      <c r="I105" s="10"/>
      <c r="J105" s="10"/>
      <c r="K105" s="10"/>
      <c r="L105" s="10"/>
      <c r="M105" s="10"/>
      <c r="N105" s="10"/>
      <c r="O105" s="10"/>
    </row>
    <row r="106" spans="1:18">
      <c r="A106" s="13"/>
      <c r="B106" s="13"/>
      <c r="C106" s="13"/>
      <c r="D106" s="13"/>
      <c r="E106" s="13"/>
      <c r="F106" s="13"/>
      <c r="G106" s="1117" t="s">
        <v>81</v>
      </c>
      <c r="H106" s="1118"/>
      <c r="I106" s="1118"/>
      <c r="J106" s="1118"/>
      <c r="K106" s="1118"/>
      <c r="L106" s="1118"/>
      <c r="M106" s="1118"/>
      <c r="N106" s="1118"/>
      <c r="O106" s="1118"/>
      <c r="P106" s="1119"/>
      <c r="Q106" s="13"/>
      <c r="R106" s="13"/>
    </row>
    <row r="107" spans="1:18" ht="45">
      <c r="A107" s="13"/>
      <c r="B107" s="96" t="s">
        <v>472</v>
      </c>
      <c r="C107" s="478" t="s">
        <v>451</v>
      </c>
      <c r="D107" s="479" t="s">
        <v>452</v>
      </c>
      <c r="E107" s="13"/>
      <c r="F107" s="13"/>
      <c r="G107" s="498">
        <v>2026</v>
      </c>
      <c r="H107" s="499">
        <v>2027</v>
      </c>
      <c r="I107" s="498">
        <v>2028</v>
      </c>
      <c r="J107" s="499">
        <v>2029</v>
      </c>
      <c r="K107" s="498">
        <v>2030</v>
      </c>
      <c r="L107" s="499">
        <v>2031</v>
      </c>
      <c r="M107" s="498">
        <v>2032</v>
      </c>
      <c r="N107" s="499">
        <v>2033</v>
      </c>
      <c r="O107" s="498">
        <v>2034</v>
      </c>
      <c r="P107" s="498">
        <v>2035</v>
      </c>
      <c r="Q107" s="13"/>
      <c r="R107" s="13"/>
    </row>
    <row r="108" spans="1:18">
      <c r="A108" s="13"/>
      <c r="B108" s="73" t="s">
        <v>992</v>
      </c>
      <c r="C108" s="702">
        <f t="shared" ref="C108:D111" si="2">C92</f>
        <v>0</v>
      </c>
      <c r="D108" s="700">
        <f t="shared" si="2"/>
        <v>0</v>
      </c>
      <c r="E108" s="13"/>
      <c r="F108" s="13"/>
      <c r="G108" s="823" t="e">
        <f>G92*G53</f>
        <v>#VALUE!</v>
      </c>
      <c r="H108" s="823">
        <f t="shared" ref="H108:P108" si="3">H92*H53</f>
        <v>0</v>
      </c>
      <c r="I108" s="823">
        <f t="shared" si="3"/>
        <v>0</v>
      </c>
      <c r="J108" s="823">
        <f t="shared" si="3"/>
        <v>0</v>
      </c>
      <c r="K108" s="823">
        <f t="shared" si="3"/>
        <v>0</v>
      </c>
      <c r="L108" s="823">
        <f t="shared" si="3"/>
        <v>0</v>
      </c>
      <c r="M108" s="823">
        <f t="shared" si="3"/>
        <v>0</v>
      </c>
      <c r="N108" s="823">
        <f t="shared" si="3"/>
        <v>0</v>
      </c>
      <c r="O108" s="823">
        <f t="shared" si="3"/>
        <v>0</v>
      </c>
      <c r="P108" s="477">
        <f t="shared" si="3"/>
        <v>0</v>
      </c>
      <c r="Q108" s="13"/>
      <c r="R108" s="13"/>
    </row>
    <row r="109" spans="1:18">
      <c r="A109" s="13"/>
      <c r="B109" s="129" t="s">
        <v>993</v>
      </c>
      <c r="C109" s="496">
        <f t="shared" si="2"/>
        <v>0</v>
      </c>
      <c r="D109" s="788">
        <f t="shared" si="2"/>
        <v>0</v>
      </c>
      <c r="E109" s="13"/>
      <c r="F109" s="13"/>
      <c r="G109" s="823">
        <f>G93*G54</f>
        <v>0</v>
      </c>
      <c r="H109" s="823">
        <f t="shared" ref="H109:P109" si="4">H93*H54</f>
        <v>0</v>
      </c>
      <c r="I109" s="823">
        <f t="shared" si="4"/>
        <v>0</v>
      </c>
      <c r="J109" s="823">
        <f t="shared" si="4"/>
        <v>0</v>
      </c>
      <c r="K109" s="823">
        <f t="shared" si="4"/>
        <v>0</v>
      </c>
      <c r="L109" s="823">
        <f t="shared" si="4"/>
        <v>0</v>
      </c>
      <c r="M109" s="823">
        <f t="shared" si="4"/>
        <v>0</v>
      </c>
      <c r="N109" s="823">
        <f t="shared" si="4"/>
        <v>0</v>
      </c>
      <c r="O109" s="823">
        <f t="shared" si="4"/>
        <v>0</v>
      </c>
      <c r="P109" s="477">
        <f t="shared" si="4"/>
        <v>0</v>
      </c>
      <c r="Q109" s="13"/>
      <c r="R109" s="13"/>
    </row>
    <row r="110" spans="1:18">
      <c r="A110" s="13"/>
      <c r="B110" s="129" t="s">
        <v>994</v>
      </c>
      <c r="C110" s="496">
        <f t="shared" si="2"/>
        <v>0</v>
      </c>
      <c r="D110" s="788">
        <f t="shared" si="2"/>
        <v>0</v>
      </c>
      <c r="E110" s="13"/>
      <c r="F110" s="13"/>
      <c r="G110" s="823">
        <f t="shared" ref="G110:P110" si="5">G94*G55</f>
        <v>0</v>
      </c>
      <c r="H110" s="823">
        <f t="shared" si="5"/>
        <v>0</v>
      </c>
      <c r="I110" s="823">
        <f t="shared" si="5"/>
        <v>0</v>
      </c>
      <c r="J110" s="823">
        <f t="shared" si="5"/>
        <v>0</v>
      </c>
      <c r="K110" s="823">
        <f t="shared" si="5"/>
        <v>0</v>
      </c>
      <c r="L110" s="823">
        <f t="shared" si="5"/>
        <v>0</v>
      </c>
      <c r="M110" s="823">
        <f t="shared" si="5"/>
        <v>0</v>
      </c>
      <c r="N110" s="823">
        <f t="shared" si="5"/>
        <v>0</v>
      </c>
      <c r="O110" s="823">
        <f t="shared" si="5"/>
        <v>0</v>
      </c>
      <c r="P110" s="477">
        <f t="shared" si="5"/>
        <v>0</v>
      </c>
      <c r="Q110" s="13"/>
      <c r="R110" s="13"/>
    </row>
    <row r="111" spans="1:18">
      <c r="A111" s="13"/>
      <c r="B111" s="74" t="s">
        <v>995</v>
      </c>
      <c r="C111" s="496">
        <f t="shared" si="2"/>
        <v>0</v>
      </c>
      <c r="D111" s="788">
        <f t="shared" si="2"/>
        <v>0</v>
      </c>
      <c r="E111" s="13"/>
      <c r="F111" s="13"/>
      <c r="G111" s="824">
        <f t="shared" ref="G111:O111" si="6">G95*G56</f>
        <v>0</v>
      </c>
      <c r="H111" s="824">
        <f t="shared" si="6"/>
        <v>0</v>
      </c>
      <c r="I111" s="824">
        <f t="shared" si="6"/>
        <v>0</v>
      </c>
      <c r="J111" s="824">
        <f t="shared" si="6"/>
        <v>0</v>
      </c>
      <c r="K111" s="824">
        <f t="shared" si="6"/>
        <v>0</v>
      </c>
      <c r="L111" s="824">
        <f t="shared" si="6"/>
        <v>0</v>
      </c>
      <c r="M111" s="824">
        <f t="shared" si="6"/>
        <v>0</v>
      </c>
      <c r="N111" s="824">
        <f t="shared" si="6"/>
        <v>0</v>
      </c>
      <c r="O111" s="824">
        <f t="shared" si="6"/>
        <v>0</v>
      </c>
      <c r="P111" s="825">
        <f>P95*P56</f>
        <v>0</v>
      </c>
      <c r="Q111" s="13"/>
      <c r="R111" s="13"/>
    </row>
    <row r="112" spans="1:18">
      <c r="A112" s="13"/>
      <c r="B112" s="659" t="s">
        <v>1028</v>
      </c>
      <c r="C112" s="478"/>
      <c r="D112" s="479"/>
      <c r="E112" s="13"/>
      <c r="F112" s="13"/>
      <c r="G112" s="774" t="e">
        <f>SUM(G108:G111)</f>
        <v>#VALUE!</v>
      </c>
      <c r="H112" s="774">
        <f t="shared" ref="H112:P112" si="7">SUM(H108:H111)</f>
        <v>0</v>
      </c>
      <c r="I112" s="774">
        <f t="shared" si="7"/>
        <v>0</v>
      </c>
      <c r="J112" s="774">
        <f t="shared" si="7"/>
        <v>0</v>
      </c>
      <c r="K112" s="774">
        <f t="shared" si="7"/>
        <v>0</v>
      </c>
      <c r="L112" s="774">
        <f t="shared" si="7"/>
        <v>0</v>
      </c>
      <c r="M112" s="774">
        <f t="shared" si="7"/>
        <v>0</v>
      </c>
      <c r="N112" s="774">
        <f t="shared" si="7"/>
        <v>0</v>
      </c>
      <c r="O112" s="774">
        <f t="shared" si="7"/>
        <v>0</v>
      </c>
      <c r="P112" s="498">
        <f t="shared" si="7"/>
        <v>0</v>
      </c>
      <c r="Q112" s="13"/>
      <c r="R112" s="13"/>
    </row>
    <row r="113" spans="1:18">
      <c r="A113" s="13"/>
      <c r="B113" s="528" t="str">
        <f>"TVA (à "&amp;C113*100&amp;"%)"</f>
        <v>TVA (à 20%)</v>
      </c>
      <c r="C113" s="643">
        <v>0.2</v>
      </c>
      <c r="D113" s="642"/>
      <c r="E113" s="13"/>
      <c r="F113" s="13"/>
      <c r="G113" s="511" t="e">
        <f t="shared" ref="G113:P113" si="8">G112*$C$67</f>
        <v>#VALUE!</v>
      </c>
      <c r="H113" s="511">
        <f t="shared" si="8"/>
        <v>0</v>
      </c>
      <c r="I113" s="511">
        <f t="shared" si="8"/>
        <v>0</v>
      </c>
      <c r="J113" s="511">
        <f t="shared" si="8"/>
        <v>0</v>
      </c>
      <c r="K113" s="511">
        <f t="shared" si="8"/>
        <v>0</v>
      </c>
      <c r="L113" s="511">
        <f t="shared" si="8"/>
        <v>0</v>
      </c>
      <c r="M113" s="511">
        <f t="shared" si="8"/>
        <v>0</v>
      </c>
      <c r="N113" s="511">
        <f t="shared" si="8"/>
        <v>0</v>
      </c>
      <c r="O113" s="511">
        <f t="shared" si="8"/>
        <v>0</v>
      </c>
      <c r="P113" s="511">
        <f t="shared" si="8"/>
        <v>0</v>
      </c>
      <c r="Q113" s="13"/>
      <c r="R113" s="13"/>
    </row>
    <row r="114" spans="1:18" ht="30">
      <c r="A114" s="509" t="s">
        <v>477</v>
      </c>
      <c r="B114" s="171" t="s">
        <v>88</v>
      </c>
      <c r="C114" s="478" t="s">
        <v>180</v>
      </c>
      <c r="D114" s="479">
        <f>D112</f>
        <v>0</v>
      </c>
      <c r="E114" s="13"/>
      <c r="F114" s="13"/>
      <c r="G114" s="425" t="e">
        <f t="shared" ref="G114:O114" si="9">IF($C$114="HT",G112+G113,G112)</f>
        <v>#VALUE!</v>
      </c>
      <c r="H114" s="425">
        <f t="shared" si="9"/>
        <v>0</v>
      </c>
      <c r="I114" s="425">
        <f t="shared" si="9"/>
        <v>0</v>
      </c>
      <c r="J114" s="425">
        <f t="shared" si="9"/>
        <v>0</v>
      </c>
      <c r="K114" s="425">
        <f t="shared" si="9"/>
        <v>0</v>
      </c>
      <c r="L114" s="425">
        <f t="shared" si="9"/>
        <v>0</v>
      </c>
      <c r="M114" s="425">
        <f t="shared" si="9"/>
        <v>0</v>
      </c>
      <c r="N114" s="425">
        <f t="shared" si="9"/>
        <v>0</v>
      </c>
      <c r="O114" s="425">
        <f t="shared" si="9"/>
        <v>0</v>
      </c>
      <c r="P114" s="425">
        <f>IF($C$114="HT",P112+P113,P112)</f>
        <v>0</v>
      </c>
      <c r="Q114" s="13"/>
      <c r="R114" s="13"/>
    </row>
    <row r="115" spans="1:18" ht="15.75" thickBot="1">
      <c r="A115" s="155"/>
      <c r="B115" s="155"/>
      <c r="C115" s="155"/>
      <c r="D115" s="155"/>
      <c r="E115" s="155"/>
      <c r="F115" s="155"/>
      <c r="G115" s="155"/>
      <c r="H115" s="155"/>
      <c r="I115" s="155"/>
      <c r="J115" s="155"/>
      <c r="K115" s="155"/>
      <c r="L115" s="155"/>
      <c r="M115" s="155"/>
      <c r="N115" s="155"/>
      <c r="O115" s="155"/>
      <c r="P115" s="155"/>
      <c r="Q115" s="155"/>
      <c r="R115" s="155"/>
    </row>
    <row r="116" spans="1:18" ht="15.75" thickTop="1">
      <c r="A116" s="182" t="s">
        <v>481</v>
      </c>
      <c r="B116" s="183"/>
      <c r="C116" s="183"/>
      <c r="D116" s="183"/>
      <c r="E116" s="183"/>
      <c r="F116" s="183"/>
      <c r="G116" s="183"/>
      <c r="H116" s="183"/>
      <c r="I116" s="183"/>
      <c r="J116" s="183"/>
      <c r="K116" s="183"/>
      <c r="L116" s="183"/>
      <c r="M116" s="183"/>
      <c r="N116" s="183"/>
      <c r="O116" s="183"/>
      <c r="P116" s="183"/>
      <c r="Q116" s="183"/>
      <c r="R116" s="183"/>
    </row>
    <row r="117" spans="1:18">
      <c r="A117" s="162" t="s">
        <v>482</v>
      </c>
      <c r="B117" s="97"/>
      <c r="C117" s="97"/>
      <c r="D117" s="97"/>
      <c r="E117" s="97"/>
      <c r="F117" s="97"/>
      <c r="G117" s="97"/>
      <c r="H117" s="97"/>
      <c r="I117" s="97"/>
      <c r="J117" s="97"/>
      <c r="K117" s="97"/>
      <c r="L117" s="97"/>
      <c r="M117" s="97"/>
      <c r="N117" s="97"/>
      <c r="O117" s="97"/>
      <c r="P117" s="97"/>
      <c r="Q117" s="97"/>
      <c r="R117" s="97"/>
    </row>
    <row r="118" spans="1:18">
      <c r="A118" s="199" t="s">
        <v>1029</v>
      </c>
      <c r="B118" s="199" t="s">
        <v>410</v>
      </c>
      <c r="C118" s="200"/>
      <c r="D118" s="200"/>
      <c r="E118" s="200"/>
      <c r="F118" s="200"/>
      <c r="G118" s="200"/>
      <c r="H118" s="200"/>
      <c r="I118" s="200"/>
      <c r="J118" s="200"/>
      <c r="K118" s="200"/>
      <c r="L118" s="200"/>
      <c r="M118" s="200"/>
      <c r="N118" s="200"/>
      <c r="O118" s="200"/>
      <c r="P118" s="200"/>
      <c r="Q118" s="200"/>
      <c r="R118" s="200"/>
    </row>
    <row r="119" spans="1:18">
      <c r="A119" s="69" t="s">
        <v>484</v>
      </c>
      <c r="B119" s="13"/>
      <c r="C119" s="13"/>
      <c r="D119" s="13"/>
      <c r="E119" s="13"/>
      <c r="F119" s="13"/>
      <c r="G119" s="13"/>
      <c r="H119" s="13"/>
      <c r="I119" s="13"/>
      <c r="J119" s="13"/>
      <c r="K119" s="13"/>
      <c r="L119" s="13"/>
      <c r="M119" s="13"/>
      <c r="N119" s="13"/>
      <c r="O119" s="104"/>
      <c r="P119" s="723"/>
      <c r="Q119" s="723"/>
      <c r="R119" s="723"/>
    </row>
    <row r="120" spans="1:18">
      <c r="A120" s="13"/>
      <c r="B120" s="13"/>
      <c r="C120" s="33" t="s">
        <v>485</v>
      </c>
      <c r="D120" s="13"/>
      <c r="E120" s="13"/>
      <c r="F120" s="13"/>
      <c r="G120" s="13"/>
      <c r="H120" s="13"/>
      <c r="I120" s="13"/>
      <c r="J120" s="13"/>
      <c r="K120" s="13"/>
      <c r="L120" s="13"/>
      <c r="M120" s="13"/>
      <c r="N120" s="13"/>
      <c r="O120" s="13"/>
      <c r="P120" s="13"/>
      <c r="Q120" s="13"/>
      <c r="R120" s="13"/>
    </row>
    <row r="121" spans="1:18">
      <c r="A121" s="13"/>
      <c r="B121" s="108" t="s">
        <v>486</v>
      </c>
      <c r="C121" s="105" t="s">
        <v>487</v>
      </c>
      <c r="D121" s="13"/>
      <c r="E121" s="13"/>
      <c r="F121" s="13"/>
      <c r="G121" s="13"/>
      <c r="H121" s="13"/>
      <c r="I121" s="13"/>
      <c r="J121" s="13"/>
      <c r="K121" s="13"/>
      <c r="L121" s="13"/>
      <c r="M121" s="13"/>
      <c r="N121" s="13"/>
      <c r="O121" s="13"/>
      <c r="P121" s="13"/>
      <c r="Q121" s="13"/>
      <c r="R121" s="13"/>
    </row>
    <row r="122" spans="1:18">
      <c r="A122" s="13"/>
      <c r="B122" s="108" t="s">
        <v>488</v>
      </c>
      <c r="C122" s="105"/>
      <c r="D122" s="13"/>
      <c r="E122" s="13"/>
      <c r="F122" s="13"/>
      <c r="G122" s="13"/>
      <c r="H122" s="13"/>
      <c r="I122" s="13"/>
      <c r="J122" s="13"/>
      <c r="K122" s="13"/>
      <c r="L122" s="13"/>
      <c r="M122" s="13"/>
      <c r="N122" s="13"/>
      <c r="O122" s="13"/>
      <c r="P122" s="13"/>
      <c r="Q122" s="13"/>
      <c r="R122" s="13"/>
    </row>
    <row r="123" spans="1:18">
      <c r="A123" s="13"/>
      <c r="B123" s="108" t="s">
        <v>489</v>
      </c>
      <c r="C123" s="105"/>
      <c r="D123" s="13"/>
      <c r="E123" s="13"/>
      <c r="F123" s="13"/>
      <c r="G123" s="13"/>
      <c r="H123" s="13"/>
      <c r="I123" s="13"/>
      <c r="J123" s="13"/>
      <c r="K123" s="13"/>
      <c r="L123" s="13"/>
      <c r="M123" s="13"/>
      <c r="N123" s="13"/>
      <c r="O123" s="13"/>
      <c r="P123" s="13"/>
      <c r="Q123" s="13"/>
      <c r="R123" s="13"/>
    </row>
    <row r="124" spans="1:18">
      <c r="A124" s="200"/>
      <c r="B124" s="200"/>
      <c r="C124" s="200"/>
      <c r="D124" s="200"/>
      <c r="E124" s="200"/>
      <c r="F124" s="200"/>
      <c r="G124" s="200"/>
      <c r="H124" s="200"/>
      <c r="I124" s="200"/>
      <c r="J124" s="200"/>
      <c r="K124" s="200"/>
      <c r="L124" s="200"/>
      <c r="M124" s="200"/>
      <c r="N124" s="200"/>
      <c r="O124" s="200"/>
      <c r="P124" s="200"/>
      <c r="Q124" s="200"/>
      <c r="R124" s="200"/>
    </row>
    <row r="125" spans="1:18">
      <c r="A125" s="201" t="s">
        <v>690</v>
      </c>
      <c r="B125" s="202"/>
      <c r="C125" s="202"/>
      <c r="D125" s="202"/>
      <c r="E125" s="202"/>
      <c r="F125" s="202"/>
      <c r="G125" s="202"/>
      <c r="H125" s="202"/>
      <c r="I125" s="202"/>
      <c r="J125" s="202"/>
      <c r="K125" s="202"/>
      <c r="L125" s="202"/>
      <c r="M125" s="202"/>
      <c r="N125" s="202"/>
      <c r="O125" s="202"/>
      <c r="P125" s="202"/>
      <c r="Q125" s="202"/>
      <c r="R125" s="203"/>
    </row>
    <row r="126" spans="1:18">
      <c r="A126" s="456" t="s">
        <v>3</v>
      </c>
      <c r="B126" s="200"/>
      <c r="C126" s="217" t="s">
        <v>485</v>
      </c>
      <c r="D126" s="218" t="s">
        <v>644</v>
      </c>
      <c r="E126" s="205"/>
      <c r="F126" s="205"/>
      <c r="G126" s="205"/>
      <c r="H126" s="205"/>
      <c r="I126" s="205"/>
      <c r="J126" s="205"/>
      <c r="K126" s="205"/>
      <c r="L126" s="205"/>
      <c r="M126" s="205"/>
      <c r="N126" s="205"/>
      <c r="O126" s="205"/>
      <c r="P126" s="205"/>
      <c r="Q126" s="205"/>
      <c r="R126" s="206"/>
    </row>
    <row r="127" spans="1:18">
      <c r="A127" s="204"/>
      <c r="B127" s="208" t="s">
        <v>486</v>
      </c>
      <c r="C127" s="209" t="s">
        <v>1030</v>
      </c>
      <c r="D127" s="209" t="s">
        <v>1031</v>
      </c>
      <c r="E127" s="200"/>
      <c r="F127" s="200"/>
      <c r="G127" s="200"/>
      <c r="H127" s="200"/>
      <c r="I127" s="200"/>
      <c r="J127" s="200"/>
      <c r="K127" s="200"/>
      <c r="L127" s="200"/>
      <c r="M127" s="200"/>
      <c r="N127" s="200"/>
      <c r="O127" s="200"/>
      <c r="P127" s="200"/>
      <c r="Q127" s="200"/>
      <c r="R127" s="210"/>
    </row>
    <row r="128" spans="1:18">
      <c r="A128" s="204"/>
      <c r="B128" s="208" t="s">
        <v>488</v>
      </c>
      <c r="C128" s="209" t="s">
        <v>1032</v>
      </c>
      <c r="D128" s="209" t="s">
        <v>1033</v>
      </c>
      <c r="E128" s="200"/>
      <c r="F128" s="200"/>
      <c r="G128" s="200"/>
      <c r="H128" s="200"/>
      <c r="I128" s="200"/>
      <c r="J128" s="200"/>
      <c r="K128" s="200"/>
      <c r="L128" s="200"/>
      <c r="M128" s="200"/>
      <c r="N128" s="200"/>
      <c r="O128" s="200"/>
      <c r="P128" s="200"/>
      <c r="Q128" s="200"/>
      <c r="R128" s="210"/>
    </row>
    <row r="129" spans="1:18">
      <c r="A129" s="211"/>
      <c r="B129" s="208" t="s">
        <v>489</v>
      </c>
      <c r="C129" s="209" t="s">
        <v>220</v>
      </c>
      <c r="D129" s="212"/>
      <c r="E129" s="212"/>
      <c r="F129" s="212"/>
      <c r="G129" s="212"/>
      <c r="H129" s="212"/>
      <c r="I129" s="212"/>
      <c r="J129" s="212"/>
      <c r="K129" s="212"/>
      <c r="L129" s="212"/>
      <c r="M129" s="212"/>
      <c r="N129" s="212"/>
      <c r="O129" s="212"/>
      <c r="P129" s="212"/>
      <c r="Q129" s="212"/>
      <c r="R129" s="213"/>
    </row>
    <row r="130" spans="1:18">
      <c r="A130" s="200"/>
      <c r="B130" s="200"/>
      <c r="C130" s="200"/>
      <c r="D130" s="200"/>
      <c r="E130" s="200"/>
      <c r="F130" s="200"/>
      <c r="G130" s="200"/>
      <c r="H130" s="200"/>
      <c r="I130" s="200"/>
      <c r="J130" s="200"/>
      <c r="K130" s="200"/>
      <c r="L130" s="200"/>
      <c r="M130" s="200"/>
      <c r="N130" s="200"/>
      <c r="O130" s="200"/>
      <c r="P130" s="200"/>
      <c r="Q130" s="200"/>
      <c r="R130" s="200"/>
    </row>
    <row r="131" spans="1:18">
      <c r="A131" s="162" t="s">
        <v>693</v>
      </c>
      <c r="B131" s="97"/>
      <c r="C131" s="97"/>
      <c r="D131" s="97"/>
      <c r="E131" s="97"/>
      <c r="F131" s="97"/>
      <c r="G131" s="97"/>
      <c r="H131" s="97"/>
      <c r="I131" s="97"/>
      <c r="J131" s="97"/>
      <c r="K131" s="97"/>
      <c r="L131" s="97"/>
      <c r="M131" s="97"/>
      <c r="N131" s="97"/>
      <c r="O131" s="97"/>
      <c r="P131" s="97"/>
      <c r="Q131" s="97"/>
      <c r="R131" s="97"/>
    </row>
    <row r="132" spans="1:18">
      <c r="A132" s="199" t="s">
        <v>1034</v>
      </c>
      <c r="B132" s="199" t="s">
        <v>410</v>
      </c>
      <c r="C132" s="200"/>
      <c r="D132" s="200"/>
      <c r="E132" s="200"/>
      <c r="F132" s="200"/>
      <c r="G132" s="200"/>
      <c r="H132" s="200"/>
      <c r="I132" s="200"/>
      <c r="J132" s="200"/>
      <c r="K132" s="200"/>
      <c r="L132" s="200"/>
      <c r="M132" s="200"/>
      <c r="N132" s="200"/>
      <c r="O132" s="200"/>
      <c r="P132" s="200"/>
      <c r="Q132" s="200"/>
      <c r="R132" s="200"/>
    </row>
    <row r="133" spans="1:18">
      <c r="A133" s="69" t="s">
        <v>599</v>
      </c>
      <c r="B133" s="13"/>
      <c r="C133" s="13"/>
      <c r="D133" s="13"/>
      <c r="E133" s="13"/>
      <c r="F133" s="13"/>
      <c r="G133" s="13"/>
      <c r="H133" s="13"/>
      <c r="I133" s="13"/>
      <c r="J133" s="13"/>
      <c r="K133" s="13"/>
      <c r="L133" s="13"/>
      <c r="M133" s="13"/>
      <c r="N133" s="13"/>
      <c r="O133" s="104"/>
      <c r="P133" s="723"/>
      <c r="Q133" s="723"/>
      <c r="R133" s="723"/>
    </row>
    <row r="134" spans="1:18">
      <c r="A134" s="13"/>
      <c r="B134" s="13"/>
      <c r="C134" s="13"/>
      <c r="D134" s="13"/>
      <c r="E134" s="13"/>
      <c r="F134" s="620" t="s">
        <v>80</v>
      </c>
      <c r="G134" s="1117" t="s">
        <v>81</v>
      </c>
      <c r="H134" s="1118"/>
      <c r="I134" s="1118"/>
      <c r="J134" s="1118"/>
      <c r="K134" s="1118"/>
      <c r="L134" s="1118"/>
      <c r="M134" s="1118"/>
      <c r="N134" s="1118"/>
      <c r="O134" s="1118"/>
      <c r="P134" s="1119"/>
      <c r="Q134" s="13"/>
      <c r="R134" s="13"/>
    </row>
    <row r="135" spans="1:18" ht="45">
      <c r="A135" s="13"/>
      <c r="B135" s="96"/>
      <c r="C135" s="36"/>
      <c r="D135" s="478" t="s">
        <v>452</v>
      </c>
      <c r="E135" s="37"/>
      <c r="F135" s="767">
        <f>D136</f>
        <v>0</v>
      </c>
      <c r="G135" s="33">
        <v>2026</v>
      </c>
      <c r="H135" s="34">
        <v>2027</v>
      </c>
      <c r="I135" s="33">
        <v>2028</v>
      </c>
      <c r="J135" s="34">
        <v>2029</v>
      </c>
      <c r="K135" s="33">
        <v>2030</v>
      </c>
      <c r="L135" s="34">
        <v>2031</v>
      </c>
      <c r="M135" s="33">
        <v>2032</v>
      </c>
      <c r="N135" s="34">
        <v>2033</v>
      </c>
      <c r="O135" s="33">
        <v>2034</v>
      </c>
      <c r="P135" s="33">
        <v>2035</v>
      </c>
      <c r="Q135" s="13"/>
      <c r="R135" s="13"/>
    </row>
    <row r="136" spans="1:18">
      <c r="A136" s="13"/>
      <c r="B136" s="534" t="s">
        <v>1035</v>
      </c>
      <c r="C136" s="44"/>
      <c r="D136" s="585"/>
      <c r="E136" s="37"/>
      <c r="F136" s="909"/>
      <c r="G136" s="675">
        <f>$F$136</f>
        <v>0</v>
      </c>
      <c r="H136" s="675">
        <f t="shared" ref="H136:P136" si="10">$F$136</f>
        <v>0</v>
      </c>
      <c r="I136" s="675">
        <f t="shared" si="10"/>
        <v>0</v>
      </c>
      <c r="J136" s="675">
        <f t="shared" si="10"/>
        <v>0</v>
      </c>
      <c r="K136" s="675">
        <f t="shared" si="10"/>
        <v>0</v>
      </c>
      <c r="L136" s="675">
        <f t="shared" si="10"/>
        <v>0</v>
      </c>
      <c r="M136" s="675">
        <f t="shared" si="10"/>
        <v>0</v>
      </c>
      <c r="N136" s="675">
        <f t="shared" si="10"/>
        <v>0</v>
      </c>
      <c r="O136" s="675">
        <f t="shared" si="10"/>
        <v>0</v>
      </c>
      <c r="P136" s="41">
        <f t="shared" si="10"/>
        <v>0</v>
      </c>
      <c r="Q136" s="13"/>
      <c r="R136" s="13"/>
    </row>
    <row r="137" spans="1:18">
      <c r="A137" s="13"/>
      <c r="B137" s="659" t="s">
        <v>1036</v>
      </c>
      <c r="C137" s="36"/>
      <c r="D137" s="36"/>
      <c r="E137" s="37"/>
      <c r="F137" s="909"/>
      <c r="G137" s="105"/>
      <c r="H137" s="105"/>
      <c r="I137" s="105"/>
      <c r="J137" s="105"/>
      <c r="K137" s="105"/>
      <c r="L137" s="105"/>
      <c r="M137" s="105"/>
      <c r="N137" s="105"/>
      <c r="O137" s="105"/>
      <c r="P137" s="105"/>
      <c r="Q137" s="13"/>
      <c r="R137" s="13"/>
    </row>
    <row r="138" spans="1:18">
      <c r="A138" s="13"/>
      <c r="B138" s="232" t="s">
        <v>1037</v>
      </c>
      <c r="C138" s="71"/>
      <c r="D138" s="41">
        <f>D136</f>
        <v>0</v>
      </c>
      <c r="E138" s="911"/>
      <c r="F138" s="910">
        <f t="shared" ref="F138:P138" si="11">F137*F136</f>
        <v>0</v>
      </c>
      <c r="G138" s="268">
        <f t="shared" si="11"/>
        <v>0</v>
      </c>
      <c r="H138" s="268">
        <f t="shared" si="11"/>
        <v>0</v>
      </c>
      <c r="I138" s="268">
        <f t="shared" si="11"/>
        <v>0</v>
      </c>
      <c r="J138" s="268">
        <f t="shared" si="11"/>
        <v>0</v>
      </c>
      <c r="K138" s="268">
        <f t="shared" si="11"/>
        <v>0</v>
      </c>
      <c r="L138" s="268">
        <f t="shared" si="11"/>
        <v>0</v>
      </c>
      <c r="M138" s="268">
        <f t="shared" si="11"/>
        <v>0</v>
      </c>
      <c r="N138" s="268">
        <f t="shared" si="11"/>
        <v>0</v>
      </c>
      <c r="O138" s="268">
        <f t="shared" si="11"/>
        <v>0</v>
      </c>
      <c r="P138" s="268">
        <f t="shared" si="11"/>
        <v>0</v>
      </c>
      <c r="Q138" s="13"/>
      <c r="R138" s="13"/>
    </row>
    <row r="139" spans="1:18">
      <c r="A139" s="200"/>
      <c r="B139" s="200"/>
      <c r="C139" s="200"/>
      <c r="D139" s="200"/>
      <c r="E139" s="200"/>
      <c r="F139" s="200"/>
      <c r="G139" s="200"/>
      <c r="H139" s="200"/>
      <c r="I139" s="200"/>
      <c r="J139" s="200"/>
      <c r="K139" s="200"/>
      <c r="L139" s="200"/>
      <c r="M139" s="200"/>
      <c r="N139" s="200"/>
      <c r="O139" s="200"/>
      <c r="P139" s="200"/>
      <c r="Q139" s="200"/>
      <c r="R139" s="200"/>
    </row>
    <row r="140" spans="1:18">
      <c r="A140" s="201" t="s">
        <v>442</v>
      </c>
      <c r="B140" s="202"/>
      <c r="C140" s="202"/>
      <c r="D140" s="202"/>
      <c r="E140" s="202"/>
      <c r="F140" s="202"/>
      <c r="G140" s="202"/>
      <c r="H140" s="202"/>
      <c r="I140" s="202"/>
      <c r="J140" s="202"/>
      <c r="K140" s="202"/>
      <c r="L140" s="202"/>
      <c r="M140" s="202"/>
      <c r="N140" s="202"/>
      <c r="O140" s="202"/>
      <c r="P140" s="202"/>
      <c r="Q140" s="202"/>
      <c r="R140" s="203"/>
    </row>
    <row r="141" spans="1:18" ht="30">
      <c r="A141" s="200"/>
      <c r="B141" s="208" t="s">
        <v>1038</v>
      </c>
      <c r="C141" s="209" t="s">
        <v>1039</v>
      </c>
      <c r="D141" s="200"/>
      <c r="E141" s="200"/>
      <c r="F141" s="200"/>
      <c r="G141" s="200"/>
      <c r="H141" s="200"/>
      <c r="I141" s="200"/>
      <c r="J141" s="200"/>
      <c r="K141" s="200"/>
      <c r="L141" s="200"/>
      <c r="M141" s="200"/>
      <c r="N141" s="200"/>
      <c r="O141" s="200"/>
      <c r="P141" s="200"/>
      <c r="Q141" s="200"/>
      <c r="R141" s="206"/>
    </row>
    <row r="142" spans="1:18">
      <c r="A142" s="271" t="s">
        <v>1040</v>
      </c>
      <c r="B142" s="200"/>
      <c r="C142" s="200"/>
      <c r="D142" s="200"/>
      <c r="E142" s="200"/>
      <c r="F142" s="200"/>
      <c r="G142" s="200"/>
      <c r="H142" s="200"/>
      <c r="I142" s="200"/>
      <c r="J142" s="200"/>
      <c r="K142" s="200"/>
      <c r="L142" s="200"/>
      <c r="M142" s="200"/>
      <c r="N142" s="200"/>
      <c r="O142" s="200"/>
      <c r="P142" s="200"/>
      <c r="Q142" s="200"/>
      <c r="R142" s="206"/>
    </row>
    <row r="143" spans="1:18">
      <c r="A143" s="211" t="s">
        <v>1041</v>
      </c>
      <c r="B143" s="211"/>
      <c r="C143" s="211"/>
      <c r="D143" s="211"/>
      <c r="E143" s="211"/>
      <c r="F143" s="211"/>
      <c r="G143" s="211"/>
      <c r="H143" s="211"/>
      <c r="I143" s="211"/>
      <c r="J143" s="211"/>
      <c r="K143" s="211"/>
      <c r="L143" s="211"/>
      <c r="M143" s="211"/>
      <c r="N143" s="211"/>
      <c r="O143" s="211"/>
      <c r="P143" s="211"/>
      <c r="Q143" s="211"/>
      <c r="R143" s="213"/>
    </row>
  </sheetData>
  <mergeCells count="4">
    <mergeCell ref="G50:P50"/>
    <mergeCell ref="G89:P89"/>
    <mergeCell ref="G106:P106"/>
    <mergeCell ref="G134:P134"/>
  </mergeCells>
  <dataValidations disablePrompts="1" count="2">
    <dataValidation type="list" allowBlank="1" showInputMessage="1" showErrorMessage="1" sqref="C112 C92:C95" xr:uid="{B43FA6FF-8821-418B-8E43-110D0110B8FB}">
      <formula1>"HT,TTC"</formula1>
    </dataValidation>
    <dataValidation type="list" allowBlank="1" showInputMessage="1" showErrorMessage="1" sqref="D92:D95 D112 D114 D136" xr:uid="{6ADCA5EB-EAC7-4BA0-B60A-18FD99A72E48}">
      <formula1>"2021,2022,2023,2024,2025,2026,coûts 2026-2035 (avec inflation)"</formula1>
    </dataValidation>
  </dataValidations>
  <hyperlinks>
    <hyperlink ref="A34" r:id="rId1" display="[LIEN] Ministère de l’écologie, « SNBC 2 », 25 mars 2020" xr:uid="{1B14CB33-3E77-430B-A83D-464EB7E396E2}"/>
    <hyperlink ref="A40" r:id="rId2" display="[LIEN] Ministère de l’écologie, « SNBC 2 », 2020" xr:uid="{63C69A49-F602-41C2-8BB7-5E319DDBAFB0}"/>
    <hyperlink ref="B76" location="_ftn1" display="_ftn1" xr:uid="{089C0C62-6F85-45AC-88BF-1CA0E808A0E4}"/>
    <hyperlink ref="A142" r:id="rId3" xr:uid="{CF0DC29A-3BEC-43DF-840C-8863036C933A}"/>
    <hyperlink ref="A100" location="'BDD Coûts unitaires - Invest'!A1" display="[LIEN]" xr:uid="{AF22680B-DF61-47D4-8316-76566413F884}"/>
    <hyperlink ref="A126" r:id="rId4" xr:uid="{5943F223-C760-4D99-83B7-D7FB5E2D1BEF}"/>
    <hyperlink ref="A4" r:id="rId5" xr:uid="{AA6F3E60-7134-47D9-8D9F-21E9FDDE4B6B}"/>
    <hyperlink ref="A114" location="Synthèse!A1" display="(reporté dans la synthèse)" xr:uid="{6752504F-601C-47A8-8A1C-16E08FFFC65D}"/>
  </hyperlinks>
  <pageMargins left="0.7" right="0.7" top="0.75" bottom="0.75" header="0.3" footer="0.3"/>
  <pageSetup paperSize="9" orientation="portrait"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D6A29-1800-43CA-B019-30F49757E401}">
  <sheetPr>
    <tabColor theme="9"/>
  </sheetPr>
  <dimension ref="A1:Q150"/>
  <sheetViews>
    <sheetView showGridLines="0" topLeftCell="A72" zoomScale="64" workbookViewId="0">
      <selection activeCell="F80" sqref="F80"/>
    </sheetView>
  </sheetViews>
  <sheetFormatPr defaultColWidth="11.42578125" defaultRowHeight="15"/>
  <cols>
    <col min="2" max="2" width="56.5703125" customWidth="1"/>
    <col min="6" max="16" width="15" customWidth="1"/>
  </cols>
  <sheetData>
    <row r="1" spans="1:17" s="557" customFormat="1" ht="21">
      <c r="A1" s="77" t="s">
        <v>60</v>
      </c>
      <c r="B1" s="78"/>
      <c r="C1" s="78"/>
      <c r="D1" s="78"/>
      <c r="E1" s="78"/>
      <c r="F1" s="78"/>
      <c r="G1" s="78"/>
      <c r="H1" s="79"/>
      <c r="I1" s="79"/>
      <c r="J1" s="79"/>
      <c r="K1" s="79"/>
      <c r="L1" s="79"/>
      <c r="M1" s="79"/>
      <c r="N1" s="79"/>
      <c r="O1" s="79"/>
      <c r="P1" s="79"/>
      <c r="Q1" s="79"/>
    </row>
    <row r="2" spans="1:17">
      <c r="A2" s="10"/>
      <c r="B2" s="10"/>
      <c r="C2" s="10"/>
      <c r="D2" s="10"/>
      <c r="E2" s="10"/>
      <c r="F2" s="10"/>
      <c r="G2" s="10"/>
      <c r="H2" s="10"/>
      <c r="I2" s="10"/>
      <c r="J2" s="10"/>
      <c r="K2" s="10"/>
      <c r="L2" s="10"/>
      <c r="M2" s="10"/>
      <c r="N2" s="10"/>
      <c r="O2" s="10"/>
    </row>
    <row r="3" spans="1:17">
      <c r="A3" s="62"/>
      <c r="B3" s="567" t="s">
        <v>71</v>
      </c>
      <c r="C3" s="576"/>
      <c r="D3" s="576"/>
      <c r="E3" s="576"/>
      <c r="F3" s="576"/>
      <c r="G3" s="576"/>
      <c r="H3" s="576"/>
      <c r="I3" s="576"/>
      <c r="J3" s="572"/>
      <c r="K3" s="572"/>
      <c r="L3" s="572"/>
      <c r="M3" s="572"/>
      <c r="N3" s="572"/>
      <c r="O3" s="572"/>
      <c r="P3" s="572"/>
      <c r="Q3" s="573"/>
    </row>
    <row r="4" spans="1:17">
      <c r="A4" s="446" t="s">
        <v>3</v>
      </c>
      <c r="B4" s="568" t="s">
        <v>397</v>
      </c>
      <c r="C4" s="62"/>
      <c r="D4" s="62"/>
      <c r="E4" s="62"/>
      <c r="F4" s="62"/>
      <c r="G4" s="62"/>
      <c r="H4" s="62"/>
      <c r="I4" s="62"/>
      <c r="J4" s="10"/>
      <c r="K4" s="10"/>
      <c r="L4" s="10"/>
      <c r="M4" s="10"/>
      <c r="N4" s="10"/>
      <c r="O4" s="10"/>
      <c r="P4" s="10"/>
      <c r="Q4" s="574"/>
    </row>
    <row r="5" spans="1:17">
      <c r="A5" s="285" t="s">
        <v>398</v>
      </c>
      <c r="B5" s="577" t="s">
        <v>399</v>
      </c>
      <c r="C5" s="62"/>
      <c r="D5" s="62"/>
      <c r="E5" s="62"/>
      <c r="F5" s="62"/>
      <c r="G5" s="62"/>
      <c r="H5" s="62"/>
      <c r="I5" s="62"/>
      <c r="J5" s="10"/>
      <c r="K5" s="10"/>
      <c r="L5" s="10"/>
      <c r="M5" s="10"/>
      <c r="N5" s="10"/>
      <c r="O5" s="10"/>
      <c r="P5" s="10"/>
      <c r="Q5" s="574"/>
    </row>
    <row r="6" spans="1:17">
      <c r="A6" s="62"/>
      <c r="B6" s="577" t="s">
        <v>400</v>
      </c>
      <c r="C6" s="62"/>
      <c r="D6" s="62"/>
      <c r="E6" s="62"/>
      <c r="F6" s="62"/>
      <c r="G6" s="62"/>
      <c r="H6" s="62"/>
      <c r="I6" s="62"/>
      <c r="J6" s="10"/>
      <c r="K6" s="10"/>
      <c r="L6" s="10"/>
      <c r="M6" s="10"/>
      <c r="N6" s="10"/>
      <c r="O6" s="10"/>
      <c r="P6" s="10"/>
      <c r="Q6" s="574"/>
    </row>
    <row r="7" spans="1:17">
      <c r="A7" s="285" t="s">
        <v>401</v>
      </c>
      <c r="B7" s="577" t="s">
        <v>402</v>
      </c>
      <c r="C7" s="62"/>
      <c r="D7" s="62"/>
      <c r="E7" s="62"/>
      <c r="F7" s="62"/>
      <c r="G7" s="62"/>
      <c r="H7" s="62"/>
      <c r="I7" s="62"/>
      <c r="J7" s="10"/>
      <c r="K7" s="10"/>
      <c r="L7" s="10"/>
      <c r="M7" s="10"/>
      <c r="N7" s="10"/>
      <c r="O7" s="10"/>
      <c r="P7" s="10"/>
      <c r="Q7" s="574"/>
    </row>
    <row r="8" spans="1:17">
      <c r="A8" s="285" t="s">
        <v>403</v>
      </c>
      <c r="B8" s="577" t="s">
        <v>1042</v>
      </c>
      <c r="C8" s="62"/>
      <c r="D8" s="62"/>
      <c r="E8" s="62"/>
      <c r="F8" s="62"/>
      <c r="G8" s="62"/>
      <c r="H8" s="62"/>
      <c r="I8" s="62"/>
      <c r="J8" s="10"/>
      <c r="K8" s="10"/>
      <c r="L8" s="10"/>
      <c r="M8" s="10"/>
      <c r="N8" s="10"/>
      <c r="O8" s="10"/>
      <c r="P8" s="10"/>
      <c r="Q8" s="574"/>
    </row>
    <row r="9" spans="1:17">
      <c r="A9" s="285" t="s">
        <v>405</v>
      </c>
      <c r="B9" s="578" t="s">
        <v>1043</v>
      </c>
      <c r="C9" s="579"/>
      <c r="D9" s="579"/>
      <c r="E9" s="579"/>
      <c r="F9" s="579"/>
      <c r="G9" s="579"/>
      <c r="H9" s="579"/>
      <c r="I9" s="579"/>
      <c r="J9" s="119"/>
      <c r="K9" s="119"/>
      <c r="L9" s="119"/>
      <c r="M9" s="119"/>
      <c r="N9" s="119"/>
      <c r="O9" s="119"/>
      <c r="P9" s="119"/>
      <c r="Q9" s="120"/>
    </row>
    <row r="10" spans="1:17">
      <c r="A10" s="62"/>
      <c r="B10" s="62"/>
      <c r="C10" s="62"/>
      <c r="D10" s="62"/>
      <c r="E10" s="62"/>
      <c r="F10" s="62"/>
      <c r="G10" s="62"/>
      <c r="H10" s="62"/>
      <c r="I10" s="62"/>
      <c r="J10" s="10"/>
      <c r="K10" s="10"/>
      <c r="L10" s="10"/>
      <c r="M10" s="10"/>
      <c r="N10" s="10"/>
      <c r="O10" s="10"/>
      <c r="P10" s="10"/>
      <c r="Q10" s="10"/>
    </row>
    <row r="11" spans="1:17">
      <c r="A11" s="62"/>
      <c r="B11" s="62"/>
      <c r="C11" s="62"/>
      <c r="D11" s="62"/>
      <c r="E11" s="62"/>
      <c r="F11" s="62"/>
      <c r="G11" s="62"/>
      <c r="H11" s="62"/>
      <c r="I11" s="62"/>
      <c r="J11" s="10"/>
      <c r="K11" s="10"/>
      <c r="L11" s="10"/>
      <c r="M11" s="10"/>
      <c r="N11" s="10"/>
      <c r="O11" s="10"/>
      <c r="P11" s="10"/>
      <c r="Q11" s="10"/>
    </row>
    <row r="12" spans="1:17" s="557" customFormat="1">
      <c r="A12" s="157" t="s">
        <v>407</v>
      </c>
      <c r="B12" s="158"/>
      <c r="C12" s="158"/>
      <c r="D12" s="158"/>
      <c r="E12" s="158"/>
      <c r="F12" s="158"/>
      <c r="G12" s="158"/>
      <c r="H12" s="158"/>
      <c r="I12" s="158"/>
      <c r="J12" s="158"/>
      <c r="K12" s="158"/>
      <c r="L12" s="158"/>
      <c r="M12" s="158"/>
      <c r="N12" s="158"/>
      <c r="O12" s="158"/>
      <c r="P12" s="158"/>
      <c r="Q12" s="158"/>
    </row>
    <row r="13" spans="1:17" s="557" customFormat="1">
      <c r="A13" s="285" t="s">
        <v>408</v>
      </c>
      <c r="B13" s="79"/>
      <c r="C13" s="79"/>
      <c r="D13" s="79"/>
      <c r="E13" s="79"/>
      <c r="F13" s="79"/>
      <c r="G13" s="79"/>
      <c r="H13" s="79"/>
      <c r="I13" s="79"/>
      <c r="J13" s="79"/>
      <c r="K13" s="79"/>
      <c r="L13" s="79"/>
      <c r="M13" s="79"/>
      <c r="N13" s="79"/>
      <c r="O13" s="79"/>
      <c r="P13" s="79"/>
      <c r="Q13" s="79"/>
    </row>
    <row r="14" spans="1:17">
      <c r="A14" s="32" t="s">
        <v>1044</v>
      </c>
      <c r="B14" s="32" t="s">
        <v>410</v>
      </c>
      <c r="C14" s="10"/>
      <c r="D14" s="10"/>
      <c r="E14" s="10"/>
      <c r="F14" s="10"/>
      <c r="G14" s="10"/>
      <c r="H14" s="10"/>
      <c r="I14" s="10"/>
      <c r="J14" s="10"/>
      <c r="K14" s="10"/>
      <c r="L14" s="10"/>
      <c r="M14" s="10"/>
      <c r="N14" s="10"/>
      <c r="O14" s="10"/>
      <c r="P14" s="10"/>
      <c r="Q14" s="10"/>
    </row>
    <row r="15" spans="1:17">
      <c r="A15" s="10" t="s">
        <v>1045</v>
      </c>
      <c r="B15" s="32"/>
      <c r="C15" s="10"/>
      <c r="D15" s="10"/>
      <c r="E15" s="10"/>
      <c r="F15" s="10"/>
      <c r="G15" s="10"/>
      <c r="H15" s="10"/>
      <c r="I15" s="10"/>
      <c r="J15" s="10"/>
      <c r="K15" s="10"/>
      <c r="L15" s="10"/>
      <c r="M15" s="10"/>
      <c r="N15" s="10"/>
      <c r="O15" s="10"/>
      <c r="P15" s="10"/>
      <c r="Q15" s="10"/>
    </row>
    <row r="16" spans="1:17">
      <c r="A16" s="32"/>
      <c r="B16" s="32"/>
      <c r="C16" s="10"/>
      <c r="D16" s="10"/>
      <c r="E16" s="10"/>
      <c r="F16" s="10"/>
      <c r="G16" s="10"/>
      <c r="H16" s="10"/>
      <c r="I16" s="10"/>
      <c r="J16" s="10"/>
      <c r="K16" s="10"/>
      <c r="L16" s="10"/>
      <c r="M16" s="10"/>
      <c r="N16" s="10"/>
      <c r="O16" s="10"/>
      <c r="P16" s="10"/>
      <c r="Q16" s="10"/>
    </row>
    <row r="17" spans="1:17">
      <c r="A17" s="10" t="s">
        <v>1046</v>
      </c>
      <c r="B17" s="10"/>
      <c r="C17" s="10"/>
      <c r="D17" s="10"/>
      <c r="E17" s="10"/>
      <c r="F17" s="10"/>
      <c r="G17" s="10"/>
      <c r="H17" s="10"/>
      <c r="I17" s="10"/>
      <c r="J17" s="10"/>
      <c r="K17" s="10"/>
      <c r="L17" s="10"/>
      <c r="M17" s="10"/>
      <c r="N17" s="10"/>
      <c r="O17" s="10"/>
      <c r="P17" s="10"/>
      <c r="Q17" s="10"/>
    </row>
    <row r="18" spans="1:17">
      <c r="A18" s="10" t="s">
        <v>1047</v>
      </c>
      <c r="B18" s="10"/>
      <c r="C18" s="10"/>
      <c r="D18" s="10"/>
      <c r="E18" s="10"/>
      <c r="F18" s="10"/>
      <c r="G18" s="10"/>
      <c r="H18" s="10"/>
      <c r="I18" s="10"/>
      <c r="J18" s="10"/>
      <c r="K18" s="10"/>
      <c r="L18" s="10"/>
      <c r="M18" s="10"/>
      <c r="N18" s="10"/>
      <c r="O18" s="10"/>
      <c r="P18" s="10"/>
      <c r="Q18" s="10"/>
    </row>
    <row r="19" spans="1:17">
      <c r="A19" s="10" t="s">
        <v>1048</v>
      </c>
      <c r="B19" s="10"/>
      <c r="C19" s="10"/>
      <c r="D19" s="10"/>
      <c r="E19" s="10"/>
      <c r="F19" s="10"/>
      <c r="G19" s="10"/>
      <c r="H19" s="10"/>
      <c r="I19" s="10"/>
      <c r="J19" s="10"/>
      <c r="K19" s="10"/>
      <c r="L19" s="10"/>
      <c r="M19" s="10"/>
      <c r="N19" s="10"/>
      <c r="O19" s="10"/>
      <c r="P19" s="10"/>
      <c r="Q19" s="10"/>
    </row>
    <row r="20" spans="1:17">
      <c r="A20" s="10" t="s">
        <v>1049</v>
      </c>
      <c r="B20" s="10"/>
      <c r="C20" s="10"/>
      <c r="D20" s="10"/>
      <c r="E20" s="10"/>
      <c r="F20" s="10"/>
      <c r="G20" s="10"/>
      <c r="H20" s="10"/>
      <c r="I20" s="10"/>
      <c r="J20" s="10"/>
      <c r="K20" s="10"/>
      <c r="L20" s="10"/>
      <c r="M20" s="10"/>
      <c r="N20" s="10"/>
      <c r="O20" s="10"/>
      <c r="P20" s="10"/>
      <c r="Q20" s="10"/>
    </row>
    <row r="21" spans="1:17">
      <c r="A21" s="10"/>
      <c r="B21" s="10"/>
      <c r="C21" s="10"/>
      <c r="D21" s="10"/>
      <c r="E21" s="10"/>
      <c r="F21" s="10"/>
      <c r="G21" s="10"/>
      <c r="H21" s="10"/>
      <c r="I21" s="10"/>
      <c r="J21" s="10"/>
      <c r="K21" s="10"/>
      <c r="L21" s="10"/>
      <c r="M21" s="10"/>
      <c r="N21" s="10"/>
      <c r="O21" s="10"/>
      <c r="P21" s="10"/>
      <c r="Q21" s="10"/>
    </row>
    <row r="22" spans="1:17">
      <c r="A22" s="10" t="s">
        <v>1050</v>
      </c>
      <c r="B22" s="10"/>
      <c r="C22" s="10"/>
      <c r="D22" s="10"/>
      <c r="E22" s="10"/>
      <c r="F22" s="10"/>
      <c r="G22" s="10"/>
      <c r="H22" s="10"/>
      <c r="I22" s="10"/>
      <c r="J22" s="10"/>
      <c r="K22" s="10"/>
      <c r="L22" s="10"/>
      <c r="M22" s="10"/>
      <c r="N22" s="10"/>
      <c r="O22" s="10"/>
      <c r="P22" s="10"/>
      <c r="Q22" s="10"/>
    </row>
    <row r="23" spans="1:17">
      <c r="A23" s="10" t="s">
        <v>1051</v>
      </c>
      <c r="B23" s="10"/>
      <c r="C23" s="10"/>
      <c r="D23" s="10"/>
      <c r="E23" s="10"/>
      <c r="F23" s="10"/>
      <c r="G23" s="10"/>
      <c r="H23" s="10"/>
      <c r="I23" s="10"/>
      <c r="J23" s="10"/>
      <c r="K23" s="10"/>
      <c r="L23" s="10"/>
      <c r="M23" s="10"/>
      <c r="N23" s="10"/>
      <c r="O23" s="10"/>
      <c r="P23" s="10"/>
      <c r="Q23" s="10"/>
    </row>
    <row r="24" spans="1:17">
      <c r="A24" s="10" t="s">
        <v>1052</v>
      </c>
      <c r="B24" s="10"/>
      <c r="C24" s="10"/>
      <c r="D24" s="10"/>
      <c r="E24" s="10"/>
      <c r="F24" s="10"/>
      <c r="G24" s="10"/>
      <c r="H24" s="10"/>
      <c r="I24" s="10"/>
      <c r="J24" s="10"/>
      <c r="K24" s="10"/>
      <c r="L24" s="10"/>
      <c r="M24" s="10"/>
      <c r="N24" s="10"/>
      <c r="O24" s="10"/>
      <c r="P24" s="10"/>
      <c r="Q24" s="10"/>
    </row>
    <row r="25" spans="1:17">
      <c r="A25" s="10" t="s">
        <v>1053</v>
      </c>
      <c r="B25" s="10"/>
      <c r="C25" s="10"/>
      <c r="D25" s="10"/>
      <c r="E25" s="10"/>
      <c r="F25" s="10"/>
      <c r="G25" s="10"/>
      <c r="H25" s="10"/>
      <c r="I25" s="10"/>
      <c r="J25" s="10"/>
      <c r="K25" s="10"/>
      <c r="L25" s="10"/>
      <c r="M25" s="10"/>
      <c r="N25" s="10"/>
      <c r="O25" s="10"/>
      <c r="P25" s="10"/>
      <c r="Q25" s="10"/>
    </row>
    <row r="26" spans="1:17">
      <c r="A26" s="10" t="s">
        <v>1054</v>
      </c>
      <c r="B26" s="10"/>
      <c r="C26" s="10"/>
      <c r="D26" s="10"/>
      <c r="E26" s="10"/>
      <c r="F26" s="10"/>
      <c r="G26" s="10"/>
      <c r="H26" s="10"/>
      <c r="I26" s="10"/>
      <c r="J26" s="10"/>
      <c r="K26" s="10"/>
      <c r="L26" s="10"/>
      <c r="M26" s="10"/>
      <c r="N26" s="10"/>
      <c r="O26" s="10"/>
      <c r="P26" s="10"/>
      <c r="Q26" s="10"/>
    </row>
    <row r="27" spans="1:17">
      <c r="A27" s="10"/>
      <c r="B27" s="10"/>
      <c r="C27" s="10"/>
      <c r="D27" s="10"/>
      <c r="E27" s="10"/>
      <c r="F27" s="10"/>
      <c r="G27" s="10"/>
      <c r="H27" s="10"/>
      <c r="I27" s="10"/>
      <c r="J27" s="10"/>
      <c r="K27" s="10"/>
      <c r="L27" s="10"/>
      <c r="M27" s="10"/>
      <c r="N27" s="10"/>
      <c r="O27" s="10"/>
      <c r="P27" s="10"/>
      <c r="Q27" s="10"/>
    </row>
    <row r="28" spans="1:17" s="557" customFormat="1">
      <c r="A28" s="285" t="s">
        <v>24</v>
      </c>
      <c r="B28" s="79"/>
      <c r="C28" s="79"/>
      <c r="D28" s="79"/>
      <c r="E28" s="79"/>
      <c r="F28" s="79"/>
      <c r="G28" s="79"/>
      <c r="H28" s="79"/>
      <c r="I28" s="79"/>
      <c r="J28" s="79"/>
      <c r="K28" s="79"/>
      <c r="L28" s="79"/>
      <c r="M28" s="79"/>
      <c r="N28" s="79"/>
      <c r="O28" s="79"/>
      <c r="P28" s="79"/>
      <c r="Q28" s="79"/>
    </row>
    <row r="29" spans="1:17">
      <c r="A29" s="32" t="s">
        <v>1055</v>
      </c>
      <c r="B29" s="32" t="s">
        <v>410</v>
      </c>
      <c r="C29" s="10"/>
      <c r="D29" s="10"/>
      <c r="E29" s="10"/>
      <c r="F29" s="10"/>
      <c r="G29" s="10"/>
      <c r="H29" s="10"/>
      <c r="I29" s="10"/>
      <c r="J29" s="10"/>
      <c r="K29" s="10"/>
      <c r="L29" s="10"/>
      <c r="M29" s="10"/>
      <c r="N29" s="10"/>
      <c r="O29" s="10"/>
      <c r="P29" s="10"/>
      <c r="Q29" s="10"/>
    </row>
    <row r="30" spans="1:17">
      <c r="A30" s="106" t="s">
        <v>1056</v>
      </c>
      <c r="B30" s="13"/>
      <c r="C30" s="104"/>
      <c r="D30" s="104"/>
      <c r="E30" s="104"/>
      <c r="F30" s="104"/>
      <c r="G30" s="104"/>
      <c r="H30" s="104"/>
      <c r="I30" s="104"/>
      <c r="J30" s="104"/>
      <c r="K30" s="104"/>
      <c r="L30" s="104"/>
      <c r="M30" s="104"/>
      <c r="N30" s="104"/>
      <c r="O30" s="104"/>
      <c r="P30" s="104"/>
      <c r="Q30" s="104"/>
    </row>
    <row r="31" spans="1:17">
      <c r="A31" s="90" t="s">
        <v>1057</v>
      </c>
      <c r="B31" s="13"/>
      <c r="C31" s="13"/>
      <c r="D31" s="13"/>
      <c r="E31" s="13"/>
      <c r="F31" s="13"/>
      <c r="G31" s="13"/>
      <c r="H31" s="13"/>
      <c r="I31" s="13"/>
      <c r="J31" s="13"/>
      <c r="K31" s="13"/>
      <c r="L31" s="13"/>
      <c r="M31" s="13"/>
      <c r="N31" s="13"/>
      <c r="O31" s="13"/>
      <c r="P31" s="13"/>
      <c r="Q31" s="13"/>
    </row>
    <row r="32" spans="1:17">
      <c r="A32" s="13"/>
      <c r="B32" s="81" t="s">
        <v>420</v>
      </c>
      <c r="C32" s="82"/>
      <c r="D32" s="82"/>
      <c r="E32" s="82"/>
      <c r="F32" s="82"/>
      <c r="G32" s="82"/>
      <c r="H32" s="82"/>
      <c r="I32" s="82"/>
      <c r="J32" s="82"/>
      <c r="K32" s="83"/>
      <c r="L32" s="13"/>
      <c r="M32" s="13"/>
      <c r="N32" s="13"/>
      <c r="O32" s="13"/>
      <c r="P32" s="13"/>
      <c r="Q32" s="13"/>
    </row>
    <row r="33" spans="1:17">
      <c r="A33" s="13"/>
      <c r="B33" s="84"/>
      <c r="C33" s="86"/>
      <c r="D33" s="86"/>
      <c r="E33" s="86"/>
      <c r="F33" s="86"/>
      <c r="G33" s="86"/>
      <c r="H33" s="86"/>
      <c r="I33" s="86"/>
      <c r="J33" s="86"/>
      <c r="K33" s="85"/>
      <c r="L33" s="13"/>
      <c r="M33" s="13"/>
      <c r="N33" s="13"/>
      <c r="O33" s="13"/>
      <c r="P33" s="13"/>
      <c r="Q33" s="13"/>
    </row>
    <row r="34" spans="1:17">
      <c r="A34" s="13"/>
      <c r="B34" s="87"/>
      <c r="C34" s="88"/>
      <c r="D34" s="88"/>
      <c r="E34" s="88"/>
      <c r="F34" s="88"/>
      <c r="G34" s="88"/>
      <c r="H34" s="88"/>
      <c r="I34" s="88"/>
      <c r="J34" s="88"/>
      <c r="K34" s="89"/>
      <c r="L34" s="13"/>
      <c r="M34" s="13"/>
      <c r="N34" s="13"/>
      <c r="O34" s="13"/>
      <c r="P34" s="13"/>
      <c r="Q34" s="13"/>
    </row>
    <row r="35" spans="1:17">
      <c r="A35" s="10"/>
      <c r="B35" s="10"/>
      <c r="C35" s="10"/>
      <c r="D35" s="10"/>
      <c r="E35" s="10"/>
      <c r="F35" s="10"/>
      <c r="G35" s="10"/>
      <c r="H35" s="10"/>
      <c r="I35" s="10"/>
      <c r="J35" s="10"/>
      <c r="K35" s="10"/>
      <c r="L35" s="10"/>
      <c r="M35" s="10"/>
      <c r="N35" s="10"/>
      <c r="O35" s="10"/>
    </row>
    <row r="36" spans="1:17">
      <c r="A36" s="113" t="s">
        <v>442</v>
      </c>
      <c r="B36" s="114"/>
      <c r="C36" s="114"/>
      <c r="D36" s="114"/>
      <c r="E36" s="114"/>
      <c r="F36" s="114"/>
      <c r="G36" s="114"/>
      <c r="H36" s="114"/>
      <c r="I36" s="114"/>
      <c r="J36" s="114"/>
      <c r="K36" s="114"/>
      <c r="L36" s="114"/>
      <c r="M36" s="114"/>
      <c r="N36" s="114"/>
      <c r="O36" s="115"/>
    </row>
    <row r="37" spans="1:17">
      <c r="A37" s="116" t="s">
        <v>1058</v>
      </c>
      <c r="B37" s="112"/>
      <c r="C37" s="112"/>
      <c r="D37" s="112"/>
      <c r="E37" s="112"/>
      <c r="F37" s="112"/>
      <c r="G37" s="112"/>
      <c r="H37" s="112"/>
      <c r="I37" s="112"/>
      <c r="J37" s="112"/>
      <c r="K37" s="112"/>
      <c r="L37" s="112"/>
      <c r="M37" s="112"/>
      <c r="N37" s="112"/>
      <c r="O37" s="117"/>
    </row>
    <row r="38" spans="1:17">
      <c r="A38" s="116" t="s">
        <v>1059</v>
      </c>
      <c r="B38" s="112"/>
      <c r="C38" s="112"/>
      <c r="D38" s="112"/>
      <c r="E38" s="112"/>
      <c r="F38" s="112"/>
      <c r="G38" s="112"/>
      <c r="H38" s="112"/>
      <c r="I38" s="112"/>
      <c r="J38" s="112"/>
      <c r="K38" s="112"/>
      <c r="L38" s="112"/>
      <c r="M38" s="112"/>
      <c r="N38" s="112"/>
      <c r="O38" s="117"/>
    </row>
    <row r="39" spans="1:17">
      <c r="A39" s="272" t="s">
        <v>1060</v>
      </c>
      <c r="B39" s="119"/>
      <c r="C39" s="119"/>
      <c r="D39" s="119"/>
      <c r="E39" s="119"/>
      <c r="F39" s="119"/>
      <c r="G39" s="119"/>
      <c r="H39" s="119"/>
      <c r="I39" s="119"/>
      <c r="J39" s="119"/>
      <c r="K39" s="119"/>
      <c r="L39" s="119"/>
      <c r="M39" s="119"/>
      <c r="N39" s="119"/>
      <c r="O39" s="120"/>
    </row>
    <row r="40" spans="1:17">
      <c r="A40" s="10"/>
      <c r="B40" s="10"/>
      <c r="C40" s="10"/>
      <c r="D40" s="10"/>
      <c r="E40" s="10"/>
      <c r="F40" s="10"/>
      <c r="G40" s="10"/>
      <c r="H40" s="10"/>
      <c r="I40" s="10"/>
      <c r="J40" s="10"/>
      <c r="K40" s="10"/>
      <c r="L40" s="10"/>
      <c r="M40" s="10"/>
      <c r="N40" s="10"/>
      <c r="O40" s="10"/>
    </row>
    <row r="41" spans="1:17">
      <c r="A41" s="285" t="s">
        <v>28</v>
      </c>
      <c r="B41" s="79"/>
      <c r="C41" s="79"/>
      <c r="D41" s="79"/>
      <c r="E41" s="79"/>
      <c r="F41" s="79"/>
      <c r="G41" s="79"/>
      <c r="H41" s="79"/>
      <c r="I41" s="79"/>
      <c r="J41" s="79"/>
      <c r="K41" s="79"/>
      <c r="L41" s="79"/>
      <c r="M41" s="79"/>
      <c r="N41" s="79"/>
      <c r="O41" s="79"/>
      <c r="P41" s="79"/>
      <c r="Q41" s="79"/>
    </row>
    <row r="42" spans="1:17">
      <c r="A42" s="32" t="s">
        <v>1061</v>
      </c>
      <c r="B42" s="32" t="s">
        <v>410</v>
      </c>
      <c r="C42" s="10"/>
      <c r="D42" s="10"/>
      <c r="E42" s="10"/>
      <c r="F42" s="10"/>
      <c r="G42" s="10"/>
      <c r="H42" s="10"/>
      <c r="I42" s="10"/>
      <c r="J42" s="10"/>
      <c r="K42" s="10"/>
      <c r="L42" s="10"/>
      <c r="M42" s="10"/>
      <c r="N42" s="10"/>
      <c r="O42" s="10"/>
      <c r="P42" s="10"/>
      <c r="Q42" s="10"/>
    </row>
    <row r="43" spans="1:17">
      <c r="A43" s="69" t="s">
        <v>1062</v>
      </c>
      <c r="B43" s="69"/>
      <c r="C43" s="13"/>
      <c r="D43" s="13"/>
      <c r="E43" s="13"/>
      <c r="F43" s="13"/>
      <c r="G43" s="13"/>
      <c r="H43" s="13"/>
      <c r="I43" s="13"/>
      <c r="J43" s="13"/>
      <c r="K43" s="13"/>
      <c r="L43" s="13"/>
      <c r="M43" s="13"/>
      <c r="N43" s="13"/>
      <c r="O43" s="104"/>
      <c r="P43" s="104"/>
      <c r="Q43" s="104"/>
    </row>
    <row r="44" spans="1:17">
      <c r="A44" s="13"/>
      <c r="B44" s="70"/>
      <c r="C44" s="13"/>
      <c r="D44" s="13"/>
      <c r="E44" s="13"/>
      <c r="F44" s="70"/>
      <c r="G44" s="1117" t="s">
        <v>81</v>
      </c>
      <c r="H44" s="1118"/>
      <c r="I44" s="1118"/>
      <c r="J44" s="1118"/>
      <c r="K44" s="1118"/>
      <c r="L44" s="1118"/>
      <c r="M44" s="1118"/>
      <c r="N44" s="1118"/>
      <c r="O44" s="1118"/>
      <c r="P44" s="1119"/>
      <c r="Q44" s="13"/>
    </row>
    <row r="45" spans="1:17">
      <c r="A45" s="13"/>
      <c r="B45" s="93"/>
      <c r="C45" s="36"/>
      <c r="D45" s="36"/>
      <c r="E45" s="36"/>
      <c r="F45" s="786"/>
      <c r="G45" s="111">
        <v>2026</v>
      </c>
      <c r="H45" s="33">
        <v>2027</v>
      </c>
      <c r="I45" s="34">
        <v>2028</v>
      </c>
      <c r="J45" s="33">
        <v>2029</v>
      </c>
      <c r="K45" s="34">
        <v>2030</v>
      </c>
      <c r="L45" s="33">
        <v>2031</v>
      </c>
      <c r="M45" s="35">
        <v>2032</v>
      </c>
      <c r="N45" s="34">
        <v>2033</v>
      </c>
      <c r="O45" s="33">
        <v>2034</v>
      </c>
      <c r="P45" s="33">
        <v>2035</v>
      </c>
      <c r="Q45" s="13"/>
    </row>
    <row r="46" spans="1:17">
      <c r="A46" s="69"/>
      <c r="B46" s="46" t="s">
        <v>1063</v>
      </c>
      <c r="C46" s="838"/>
      <c r="D46" s="838"/>
      <c r="E46" s="838"/>
      <c r="F46" s="784"/>
      <c r="G46" s="131"/>
      <c r="H46" s="131"/>
      <c r="I46" s="131"/>
      <c r="J46" s="131"/>
      <c r="K46" s="131"/>
      <c r="L46" s="131"/>
      <c r="M46" s="131"/>
      <c r="N46" s="131"/>
      <c r="O46" s="131"/>
      <c r="P46" s="273"/>
      <c r="Q46" s="13"/>
    </row>
    <row r="47" spans="1:17">
      <c r="A47" s="13"/>
      <c r="B47" s="834" t="s">
        <v>1064</v>
      </c>
      <c r="C47" s="70"/>
      <c r="D47" s="70"/>
      <c r="E47" s="70"/>
      <c r="F47" s="782"/>
      <c r="G47" s="133"/>
      <c r="H47" s="133"/>
      <c r="I47" s="133"/>
      <c r="J47" s="133"/>
      <c r="K47" s="133"/>
      <c r="L47" s="133"/>
      <c r="M47" s="133"/>
      <c r="N47" s="133"/>
      <c r="O47" s="133"/>
      <c r="P47" s="228"/>
      <c r="Q47" s="13"/>
    </row>
    <row r="48" spans="1:17">
      <c r="A48" s="13"/>
      <c r="B48" s="835" t="s">
        <v>1065</v>
      </c>
      <c r="C48" s="70"/>
      <c r="D48" s="70"/>
      <c r="E48" s="70"/>
      <c r="F48" s="782"/>
      <c r="G48" s="760"/>
      <c r="H48" s="760"/>
      <c r="I48" s="760"/>
      <c r="J48" s="760"/>
      <c r="K48" s="760"/>
      <c r="L48" s="760"/>
      <c r="M48" s="760"/>
      <c r="N48" s="760"/>
      <c r="O48" s="760"/>
      <c r="P48" s="766"/>
      <c r="Q48" s="13"/>
    </row>
    <row r="49" spans="1:17">
      <c r="A49" s="13"/>
      <c r="B49" s="836" t="s">
        <v>1066</v>
      </c>
      <c r="C49" s="70"/>
      <c r="D49" s="70"/>
      <c r="E49" s="70"/>
      <c r="F49" s="782"/>
      <c r="G49" s="133"/>
      <c r="H49" s="133"/>
      <c r="I49" s="133"/>
      <c r="J49" s="133"/>
      <c r="K49" s="133"/>
      <c r="L49" s="133"/>
      <c r="M49" s="133"/>
      <c r="N49" s="133"/>
      <c r="O49" s="133"/>
      <c r="P49" s="228"/>
      <c r="Q49" s="13"/>
    </row>
    <row r="50" spans="1:17">
      <c r="A50" s="13"/>
      <c r="B50" s="836" t="s">
        <v>1067</v>
      </c>
      <c r="C50" s="70"/>
      <c r="D50" s="70"/>
      <c r="E50" s="70"/>
      <c r="F50" s="782"/>
      <c r="G50" s="133"/>
      <c r="H50" s="133"/>
      <c r="I50" s="133"/>
      <c r="J50" s="133"/>
      <c r="K50" s="133"/>
      <c r="L50" s="133"/>
      <c r="M50" s="133"/>
      <c r="N50" s="133"/>
      <c r="O50" s="133"/>
      <c r="P50" s="228"/>
      <c r="Q50" s="13"/>
    </row>
    <row r="51" spans="1:17">
      <c r="A51" s="13"/>
      <c r="B51" s="836" t="s">
        <v>1068</v>
      </c>
      <c r="C51" s="70"/>
      <c r="D51" s="70"/>
      <c r="E51" s="70"/>
      <c r="F51" s="782"/>
      <c r="G51" s="133"/>
      <c r="H51" s="133"/>
      <c r="I51" s="133"/>
      <c r="J51" s="133"/>
      <c r="K51" s="133"/>
      <c r="L51" s="133"/>
      <c r="M51" s="133"/>
      <c r="N51" s="133"/>
      <c r="O51" s="133"/>
      <c r="P51" s="228"/>
      <c r="Q51" s="13"/>
    </row>
    <row r="52" spans="1:17">
      <c r="A52" s="13"/>
      <c r="B52" s="837" t="s">
        <v>1069</v>
      </c>
      <c r="C52" s="631"/>
      <c r="D52" s="631"/>
      <c r="E52" s="631"/>
      <c r="F52" s="783"/>
      <c r="G52" s="135"/>
      <c r="H52" s="135"/>
      <c r="I52" s="135"/>
      <c r="J52" s="135"/>
      <c r="K52" s="135"/>
      <c r="L52" s="135"/>
      <c r="M52" s="135"/>
      <c r="N52" s="135"/>
      <c r="O52" s="135"/>
      <c r="P52" s="274"/>
      <c r="Q52" s="13"/>
    </row>
    <row r="53" spans="1:17">
      <c r="A53" s="13"/>
      <c r="B53" s="530"/>
      <c r="C53" s="530"/>
      <c r="D53" s="530"/>
      <c r="E53" s="530"/>
      <c r="F53" s="70"/>
      <c r="G53" s="530"/>
      <c r="H53" s="530"/>
      <c r="I53" s="530"/>
      <c r="J53" s="530"/>
      <c r="K53" s="530"/>
      <c r="L53" s="530"/>
      <c r="M53" s="530"/>
      <c r="N53" s="13"/>
      <c r="O53" s="13"/>
      <c r="P53" s="13"/>
      <c r="Q53" s="13"/>
    </row>
    <row r="54" spans="1:17">
      <c r="A54" s="69" t="s">
        <v>1070</v>
      </c>
      <c r="B54" s="69"/>
      <c r="C54" s="13"/>
      <c r="D54" s="13"/>
      <c r="E54" s="13"/>
      <c r="F54" s="70"/>
      <c r="G54" s="13"/>
      <c r="H54" s="13"/>
      <c r="I54" s="13"/>
      <c r="J54" s="13"/>
      <c r="K54" s="13"/>
      <c r="L54" s="13"/>
      <c r="M54" s="13"/>
      <c r="N54" s="13"/>
      <c r="O54" s="13"/>
      <c r="P54" s="13"/>
      <c r="Q54" s="13"/>
    </row>
    <row r="55" spans="1:17">
      <c r="A55" s="69"/>
      <c r="B55" s="287" t="s">
        <v>1071</v>
      </c>
      <c r="C55" s="36"/>
      <c r="D55" s="36"/>
      <c r="E55" s="36"/>
      <c r="F55" s="786"/>
      <c r="G55" s="175"/>
      <c r="H55" s="175"/>
      <c r="I55" s="175"/>
      <c r="J55" s="175"/>
      <c r="K55" s="175"/>
      <c r="L55" s="175"/>
      <c r="M55" s="105"/>
      <c r="N55" s="175"/>
      <c r="O55" s="175"/>
      <c r="P55" s="105"/>
      <c r="Q55" s="13"/>
    </row>
    <row r="56" spans="1:17">
      <c r="A56" s="10"/>
      <c r="B56" s="10"/>
      <c r="C56" s="10"/>
      <c r="D56" s="10"/>
      <c r="E56" s="10"/>
      <c r="F56" s="10"/>
      <c r="G56" s="10"/>
      <c r="H56" s="10"/>
      <c r="I56" s="10"/>
      <c r="J56" s="10"/>
      <c r="K56" s="10"/>
      <c r="L56" s="10"/>
      <c r="M56" s="10"/>
      <c r="N56" s="10"/>
      <c r="O56" s="10"/>
    </row>
    <row r="57" spans="1:17">
      <c r="A57" s="113" t="s">
        <v>442</v>
      </c>
      <c r="B57" s="114"/>
      <c r="C57" s="114"/>
      <c r="D57" s="114"/>
      <c r="E57" s="114"/>
      <c r="F57" s="114"/>
      <c r="G57" s="114"/>
      <c r="H57" s="114"/>
      <c r="I57" s="114"/>
      <c r="J57" s="114"/>
      <c r="K57" s="114"/>
      <c r="L57" s="114"/>
      <c r="M57" s="114"/>
      <c r="N57" s="114"/>
      <c r="O57" s="115"/>
    </row>
    <row r="58" spans="1:17">
      <c r="A58" s="173" t="s">
        <v>1072</v>
      </c>
      <c r="B58" s="112"/>
      <c r="C58" s="112"/>
      <c r="D58" s="112"/>
      <c r="E58" s="112"/>
      <c r="F58" s="112"/>
      <c r="G58" s="112"/>
      <c r="H58" s="112"/>
      <c r="I58" s="112"/>
      <c r="J58" s="112"/>
      <c r="K58" s="112"/>
      <c r="L58" s="112"/>
      <c r="M58" s="112"/>
      <c r="N58" s="112"/>
      <c r="O58" s="117"/>
    </row>
    <row r="59" spans="1:17">
      <c r="A59" s="116"/>
      <c r="B59" s="112"/>
      <c r="C59" s="112"/>
      <c r="D59" s="112"/>
      <c r="E59" s="112"/>
      <c r="F59" s="112"/>
      <c r="G59" s="112"/>
      <c r="H59" s="112"/>
      <c r="I59" s="112"/>
      <c r="J59" s="112"/>
      <c r="K59" s="112"/>
      <c r="L59" s="112"/>
      <c r="M59" s="112"/>
      <c r="N59" s="112"/>
      <c r="O59" s="117"/>
    </row>
    <row r="60" spans="1:17">
      <c r="A60" s="173"/>
      <c r="B60" s="531" t="s">
        <v>1073</v>
      </c>
      <c r="C60" s="257" t="s">
        <v>1074</v>
      </c>
      <c r="D60" s="112"/>
      <c r="E60" s="112"/>
      <c r="F60" s="112"/>
      <c r="G60" s="112"/>
      <c r="H60" s="112"/>
      <c r="I60" s="112"/>
      <c r="J60" s="112"/>
      <c r="K60" s="112"/>
      <c r="L60" s="112"/>
      <c r="M60" s="112"/>
      <c r="N60" s="112"/>
      <c r="O60" s="117"/>
    </row>
    <row r="61" spans="1:17">
      <c r="A61" s="173"/>
      <c r="B61" s="227"/>
      <c r="C61" s="282"/>
      <c r="D61" s="112"/>
      <c r="E61" s="112"/>
      <c r="F61" s="112"/>
      <c r="G61" s="112"/>
      <c r="H61" s="112"/>
      <c r="I61" s="112"/>
      <c r="J61" s="112"/>
      <c r="K61" s="112"/>
      <c r="L61" s="112"/>
      <c r="M61" s="112"/>
      <c r="N61" s="112"/>
      <c r="O61" s="117"/>
    </row>
    <row r="62" spans="1:17">
      <c r="A62" s="173" t="s">
        <v>1075</v>
      </c>
      <c r="B62" s="10"/>
      <c r="C62" s="10"/>
      <c r="D62" s="10"/>
      <c r="E62" s="10"/>
      <c r="F62" s="10"/>
      <c r="G62" s="10"/>
      <c r="H62" s="10"/>
      <c r="I62" s="10"/>
      <c r="J62" s="10"/>
      <c r="K62" s="10"/>
      <c r="L62" s="10"/>
      <c r="M62" s="10"/>
      <c r="N62" s="10"/>
      <c r="O62" s="117"/>
    </row>
    <row r="63" spans="1:17" ht="45">
      <c r="A63" s="10"/>
      <c r="B63" s="10"/>
      <c r="C63" s="832" t="s">
        <v>1076</v>
      </c>
      <c r="D63" s="832" t="s">
        <v>1077</v>
      </c>
      <c r="E63" s="833" t="s">
        <v>644</v>
      </c>
      <c r="F63" s="10"/>
      <c r="G63" s="10"/>
      <c r="H63" s="10"/>
      <c r="I63" s="10"/>
      <c r="J63" s="10"/>
      <c r="K63" s="10"/>
      <c r="L63" s="10"/>
      <c r="M63" s="10"/>
      <c r="N63" s="10"/>
      <c r="O63" s="117"/>
    </row>
    <row r="64" spans="1:17" ht="60">
      <c r="A64" s="10"/>
      <c r="B64" s="300" t="s">
        <v>1078</v>
      </c>
      <c r="C64" s="829" t="s">
        <v>1079</v>
      </c>
      <c r="D64" s="830" t="s">
        <v>1080</v>
      </c>
      <c r="E64" s="278" t="s">
        <v>1081</v>
      </c>
      <c r="F64" s="10"/>
      <c r="G64" s="10"/>
      <c r="H64" s="10"/>
      <c r="I64" s="10"/>
      <c r="J64" s="10"/>
      <c r="K64" s="10"/>
      <c r="L64" s="10"/>
      <c r="M64" s="10"/>
      <c r="N64" s="10"/>
      <c r="O64" s="117"/>
    </row>
    <row r="65" spans="1:17" ht="75">
      <c r="A65" s="10"/>
      <c r="B65" s="831" t="s">
        <v>1082</v>
      </c>
      <c r="C65" s="829" t="s">
        <v>1083</v>
      </c>
      <c r="D65" s="10"/>
      <c r="E65" s="10"/>
      <c r="F65" s="10"/>
      <c r="G65" s="10"/>
      <c r="H65" s="10"/>
      <c r="I65" s="10"/>
      <c r="J65" s="10"/>
      <c r="K65" s="10"/>
      <c r="L65" s="10"/>
      <c r="M65" s="10"/>
      <c r="N65" s="10"/>
      <c r="O65" s="117"/>
    </row>
    <row r="66" spans="1:17">
      <c r="A66" s="10"/>
      <c r="B66" s="269" t="s">
        <v>1084</v>
      </c>
      <c r="C66" s="10"/>
      <c r="D66" s="10"/>
      <c r="E66" s="10"/>
      <c r="F66" s="10"/>
      <c r="G66" s="10"/>
      <c r="H66" s="10"/>
      <c r="I66" s="10"/>
      <c r="J66" s="10"/>
      <c r="K66" s="10"/>
      <c r="L66" s="10"/>
      <c r="M66" s="10"/>
      <c r="N66" s="10"/>
      <c r="O66" s="117"/>
    </row>
    <row r="67" spans="1:17">
      <c r="A67" s="10"/>
      <c r="B67" s="269"/>
      <c r="C67" s="10"/>
      <c r="D67" s="10"/>
      <c r="E67" s="10"/>
      <c r="F67" s="10"/>
      <c r="G67" s="10"/>
      <c r="H67" s="10"/>
      <c r="I67" s="10"/>
      <c r="J67" s="10"/>
      <c r="K67" s="10"/>
      <c r="L67" s="10"/>
      <c r="M67" s="10"/>
      <c r="N67" s="10"/>
      <c r="O67" s="117"/>
    </row>
    <row r="68" spans="1:17">
      <c r="A68" s="173" t="s">
        <v>1085</v>
      </c>
      <c r="B68" s="10"/>
      <c r="C68" s="10"/>
      <c r="D68" s="10"/>
      <c r="E68" s="10"/>
      <c r="F68" s="10"/>
      <c r="G68" s="10"/>
      <c r="H68" s="10"/>
      <c r="I68" s="10"/>
      <c r="J68" s="10"/>
      <c r="K68" s="10"/>
      <c r="L68" s="10"/>
      <c r="M68" s="10"/>
      <c r="N68" s="10"/>
      <c r="O68" s="117"/>
    </row>
    <row r="69" spans="1:17">
      <c r="A69" s="10"/>
      <c r="B69" s="280" t="s">
        <v>1066</v>
      </c>
      <c r="C69" s="277" t="s">
        <v>1086</v>
      </c>
      <c r="D69" s="112"/>
      <c r="E69" s="10"/>
      <c r="F69" s="10"/>
      <c r="G69" s="10"/>
      <c r="H69" s="10"/>
      <c r="I69" s="10"/>
      <c r="J69" s="10"/>
      <c r="K69" s="10"/>
      <c r="L69" s="10"/>
      <c r="M69" s="10"/>
      <c r="N69" s="10"/>
      <c r="O69" s="117"/>
    </row>
    <row r="70" spans="1:17">
      <c r="A70" s="10"/>
      <c r="B70" s="280" t="s">
        <v>1087</v>
      </c>
      <c r="C70" s="277"/>
      <c r="D70" s="112"/>
      <c r="E70" s="10"/>
      <c r="F70" s="10"/>
      <c r="G70" s="10"/>
      <c r="H70" s="10"/>
      <c r="I70" s="10"/>
      <c r="J70" s="10"/>
      <c r="K70" s="10"/>
      <c r="L70" s="10"/>
      <c r="M70" s="10"/>
      <c r="N70" s="10"/>
      <c r="O70" s="117"/>
    </row>
    <row r="71" spans="1:17">
      <c r="A71" s="10"/>
      <c r="B71" s="279" t="s">
        <v>1088</v>
      </c>
      <c r="C71" s="277" t="s">
        <v>1089</v>
      </c>
      <c r="D71" s="112"/>
      <c r="E71" s="10"/>
      <c r="F71" s="10"/>
      <c r="G71" s="10"/>
      <c r="H71" s="10"/>
      <c r="I71" s="10"/>
      <c r="J71" s="10"/>
      <c r="K71" s="10"/>
      <c r="L71" s="10"/>
      <c r="M71" s="10"/>
      <c r="N71" s="10"/>
      <c r="O71" s="117"/>
    </row>
    <row r="72" spans="1:17">
      <c r="A72" s="10"/>
      <c r="B72" s="279" t="s">
        <v>1090</v>
      </c>
      <c r="C72" s="277" t="s">
        <v>1091</v>
      </c>
      <c r="D72" s="112"/>
      <c r="E72" s="10"/>
      <c r="F72" s="10"/>
      <c r="G72" s="10"/>
      <c r="H72" s="10"/>
      <c r="I72" s="10"/>
      <c r="J72" s="10"/>
      <c r="K72" s="10"/>
      <c r="L72" s="10"/>
      <c r="M72" s="10"/>
      <c r="N72" s="10"/>
      <c r="O72" s="117"/>
    </row>
    <row r="73" spans="1:17">
      <c r="A73" s="10"/>
      <c r="B73" s="279" t="s">
        <v>1092</v>
      </c>
      <c r="C73" s="277" t="s">
        <v>220</v>
      </c>
      <c r="D73" s="112"/>
      <c r="E73" s="10"/>
      <c r="F73" s="10"/>
      <c r="G73" s="10"/>
      <c r="H73" s="10"/>
      <c r="I73" s="10"/>
      <c r="J73" s="10"/>
      <c r="K73" s="10"/>
      <c r="L73" s="10"/>
      <c r="M73" s="10"/>
      <c r="N73" s="10"/>
      <c r="O73" s="117"/>
    </row>
    <row r="74" spans="1:17">
      <c r="A74" s="10"/>
      <c r="B74" s="279" t="s">
        <v>1093</v>
      </c>
      <c r="C74" s="277" t="s">
        <v>220</v>
      </c>
      <c r="D74" s="119"/>
      <c r="E74" s="119"/>
      <c r="F74" s="119"/>
      <c r="G74" s="119"/>
      <c r="H74" s="119"/>
      <c r="I74" s="119"/>
      <c r="J74" s="119"/>
      <c r="K74" s="119"/>
      <c r="L74" s="119"/>
      <c r="M74" s="119"/>
      <c r="N74" s="119"/>
      <c r="O74" s="120"/>
    </row>
    <row r="75" spans="1:17">
      <c r="A75" s="10"/>
      <c r="B75" s="112"/>
      <c r="C75" s="112"/>
      <c r="D75" s="112"/>
      <c r="E75" s="10"/>
      <c r="F75" s="10"/>
      <c r="G75" s="10"/>
      <c r="H75" s="10"/>
      <c r="I75" s="10"/>
      <c r="J75" s="10"/>
      <c r="K75" s="10"/>
      <c r="L75" s="10"/>
      <c r="M75" s="10"/>
      <c r="N75" s="10"/>
    </row>
    <row r="76" spans="1:17">
      <c r="A76" s="285" t="s">
        <v>31</v>
      </c>
      <c r="B76" s="79"/>
      <c r="C76" s="79"/>
      <c r="D76" s="79"/>
      <c r="E76" s="79"/>
      <c r="F76" s="79"/>
      <c r="G76" s="79"/>
      <c r="H76" s="79"/>
      <c r="I76" s="79"/>
      <c r="J76" s="79"/>
      <c r="K76" s="79"/>
      <c r="L76" s="79"/>
      <c r="M76" s="79"/>
      <c r="N76" s="79"/>
      <c r="O76" s="79"/>
      <c r="P76" s="79"/>
      <c r="Q76" s="79"/>
    </row>
    <row r="77" spans="1:17">
      <c r="A77" s="32" t="s">
        <v>1094</v>
      </c>
      <c r="B77" s="32" t="s">
        <v>410</v>
      </c>
      <c r="C77" s="10"/>
      <c r="D77" s="10"/>
      <c r="E77" s="10"/>
      <c r="F77" s="10"/>
      <c r="G77" s="10"/>
      <c r="H77" s="10"/>
      <c r="I77" s="10"/>
      <c r="J77" s="10"/>
      <c r="K77" s="10"/>
      <c r="L77" s="10"/>
      <c r="M77" s="10"/>
      <c r="N77" s="10"/>
      <c r="O77" s="10"/>
      <c r="P77" s="10"/>
      <c r="Q77" s="10"/>
    </row>
    <row r="78" spans="1:17">
      <c r="A78" s="69" t="s">
        <v>1095</v>
      </c>
      <c r="B78" s="13"/>
      <c r="C78" s="13"/>
      <c r="D78" s="13"/>
      <c r="E78" s="13"/>
      <c r="F78" s="13"/>
      <c r="G78" s="13"/>
      <c r="H78" s="13"/>
      <c r="I78" s="13"/>
      <c r="J78" s="13"/>
      <c r="K78" s="13"/>
      <c r="L78" s="13"/>
      <c r="M78" s="13"/>
      <c r="N78" s="13"/>
      <c r="O78" s="104"/>
      <c r="P78" s="104"/>
      <c r="Q78" s="104"/>
    </row>
    <row r="79" spans="1:17">
      <c r="A79" s="13"/>
      <c r="B79" s="70"/>
      <c r="C79" s="13"/>
      <c r="D79" s="13"/>
      <c r="E79" s="13"/>
      <c r="F79" s="619" t="s">
        <v>80</v>
      </c>
      <c r="G79" s="1117" t="s">
        <v>81</v>
      </c>
      <c r="H79" s="1118"/>
      <c r="I79" s="1118"/>
      <c r="J79" s="1118"/>
      <c r="K79" s="1118"/>
      <c r="L79" s="1118"/>
      <c r="M79" s="1118"/>
      <c r="N79" s="1118"/>
      <c r="O79" s="1118"/>
      <c r="P79" s="1119"/>
      <c r="Q79" s="13"/>
    </row>
    <row r="80" spans="1:17" ht="45">
      <c r="A80" s="13"/>
      <c r="B80" s="284" t="s">
        <v>1096</v>
      </c>
      <c r="C80" s="602" t="s">
        <v>451</v>
      </c>
      <c r="D80" s="478" t="s">
        <v>452</v>
      </c>
      <c r="E80" s="358"/>
      <c r="F80" s="620">
        <v>0</v>
      </c>
      <c r="G80" s="111">
        <v>2026</v>
      </c>
      <c r="H80" s="33">
        <v>2027</v>
      </c>
      <c r="I80" s="34">
        <v>2028</v>
      </c>
      <c r="J80" s="33">
        <v>2029</v>
      </c>
      <c r="K80" s="34">
        <v>2030</v>
      </c>
      <c r="L80" s="33">
        <v>2031</v>
      </c>
      <c r="M80" s="35">
        <v>2032</v>
      </c>
      <c r="N80" s="34">
        <v>2033</v>
      </c>
      <c r="O80" s="33">
        <v>2034</v>
      </c>
      <c r="P80" s="33">
        <v>2035</v>
      </c>
      <c r="Q80" s="13"/>
    </row>
    <row r="81" spans="1:17">
      <c r="A81" s="13"/>
      <c r="B81" s="130" t="s">
        <v>1097</v>
      </c>
      <c r="C81" s="70"/>
      <c r="D81" s="70"/>
      <c r="E81" s="358"/>
      <c r="F81" s="759"/>
      <c r="G81" s="759"/>
      <c r="H81" s="759"/>
      <c r="I81" s="759"/>
      <c r="J81" s="759"/>
      <c r="K81" s="759"/>
      <c r="L81" s="759"/>
      <c r="M81" s="759"/>
      <c r="N81" s="759"/>
      <c r="O81" s="759"/>
      <c r="P81" s="765"/>
      <c r="Q81" s="13"/>
    </row>
    <row r="82" spans="1:17">
      <c r="A82" s="13"/>
      <c r="B82" s="288" t="s">
        <v>1098</v>
      </c>
      <c r="C82" s="603"/>
      <c r="D82" s="585"/>
      <c r="E82" s="70"/>
      <c r="F82" s="133" t="s">
        <v>20</v>
      </c>
      <c r="G82" s="760" t="str">
        <f>F82</f>
        <v>à compléter</v>
      </c>
      <c r="H82" s="840" t="str">
        <f>G82</f>
        <v>à compléter</v>
      </c>
      <c r="I82" s="840" t="str">
        <f t="shared" ref="I82:P82" si="0">H82</f>
        <v>à compléter</v>
      </c>
      <c r="J82" s="840" t="str">
        <f t="shared" si="0"/>
        <v>à compléter</v>
      </c>
      <c r="K82" s="840" t="str">
        <f t="shared" si="0"/>
        <v>à compléter</v>
      </c>
      <c r="L82" s="840" t="str">
        <f t="shared" si="0"/>
        <v>à compléter</v>
      </c>
      <c r="M82" s="840" t="str">
        <f t="shared" si="0"/>
        <v>à compléter</v>
      </c>
      <c r="N82" s="840" t="str">
        <f t="shared" si="0"/>
        <v>à compléter</v>
      </c>
      <c r="O82" s="840" t="str">
        <f t="shared" si="0"/>
        <v>à compléter</v>
      </c>
      <c r="P82" s="841" t="str">
        <f t="shared" si="0"/>
        <v>à compléter</v>
      </c>
      <c r="Q82" s="13"/>
    </row>
    <row r="83" spans="1:17">
      <c r="A83" s="13"/>
      <c r="B83" s="276" t="s">
        <v>1099</v>
      </c>
      <c r="C83" s="801"/>
      <c r="D83" s="786"/>
      <c r="E83" s="70"/>
      <c r="F83" s="760"/>
      <c r="G83" s="760"/>
      <c r="H83" s="760"/>
      <c r="I83" s="760"/>
      <c r="J83" s="760"/>
      <c r="K83" s="760"/>
      <c r="L83" s="760"/>
      <c r="M83" s="760"/>
      <c r="N83" s="760"/>
      <c r="O83" s="760"/>
      <c r="P83" s="766"/>
      <c r="Q83" s="13"/>
    </row>
    <row r="84" spans="1:17">
      <c r="A84" s="13"/>
      <c r="B84" s="275" t="s">
        <v>290</v>
      </c>
      <c r="C84" s="603"/>
      <c r="D84" s="585"/>
      <c r="E84" s="70"/>
      <c r="F84" s="133" t="s">
        <v>20</v>
      </c>
      <c r="G84" s="760" t="str">
        <f>F84</f>
        <v>à compléter</v>
      </c>
      <c r="H84" s="760" t="str">
        <f t="shared" ref="H84:P84" si="1">G84</f>
        <v>à compléter</v>
      </c>
      <c r="I84" s="760" t="str">
        <f t="shared" si="1"/>
        <v>à compléter</v>
      </c>
      <c r="J84" s="760" t="str">
        <f t="shared" si="1"/>
        <v>à compléter</v>
      </c>
      <c r="K84" s="760" t="str">
        <f t="shared" si="1"/>
        <v>à compléter</v>
      </c>
      <c r="L84" s="760" t="str">
        <f t="shared" si="1"/>
        <v>à compléter</v>
      </c>
      <c r="M84" s="760" t="str">
        <f t="shared" si="1"/>
        <v>à compléter</v>
      </c>
      <c r="N84" s="760" t="str">
        <f t="shared" si="1"/>
        <v>à compléter</v>
      </c>
      <c r="O84" s="760" t="str">
        <f t="shared" si="1"/>
        <v>à compléter</v>
      </c>
      <c r="P84" s="766" t="str">
        <f t="shared" si="1"/>
        <v>à compléter</v>
      </c>
      <c r="Q84" s="13"/>
    </row>
    <row r="85" spans="1:17">
      <c r="A85" s="13"/>
      <c r="B85" s="275" t="s">
        <v>1100</v>
      </c>
      <c r="C85" s="603"/>
      <c r="D85" s="585"/>
      <c r="E85" s="70"/>
      <c r="F85" s="133"/>
      <c r="G85" s="760">
        <f>F85</f>
        <v>0</v>
      </c>
      <c r="H85" s="760">
        <f t="shared" ref="H85:P85" si="2">G85</f>
        <v>0</v>
      </c>
      <c r="I85" s="760">
        <f t="shared" si="2"/>
        <v>0</v>
      </c>
      <c r="J85" s="760">
        <f t="shared" si="2"/>
        <v>0</v>
      </c>
      <c r="K85" s="760">
        <f t="shared" si="2"/>
        <v>0</v>
      </c>
      <c r="L85" s="760">
        <f t="shared" si="2"/>
        <v>0</v>
      </c>
      <c r="M85" s="760">
        <f t="shared" si="2"/>
        <v>0</v>
      </c>
      <c r="N85" s="760">
        <f t="shared" si="2"/>
        <v>0</v>
      </c>
      <c r="O85" s="760">
        <f t="shared" si="2"/>
        <v>0</v>
      </c>
      <c r="P85" s="766">
        <f t="shared" si="2"/>
        <v>0</v>
      </c>
      <c r="Q85" s="13"/>
    </row>
    <row r="86" spans="1:17">
      <c r="A86" s="13"/>
      <c r="B86" s="275" t="s">
        <v>298</v>
      </c>
      <c r="C86" s="603"/>
      <c r="D86" s="585"/>
      <c r="E86" s="70"/>
      <c r="F86" s="133"/>
      <c r="G86" s="760">
        <f>F86</f>
        <v>0</v>
      </c>
      <c r="H86" s="760">
        <f t="shared" ref="H86:P86" si="3">G86</f>
        <v>0</v>
      </c>
      <c r="I86" s="760">
        <f t="shared" si="3"/>
        <v>0</v>
      </c>
      <c r="J86" s="760">
        <f t="shared" si="3"/>
        <v>0</v>
      </c>
      <c r="K86" s="760">
        <f t="shared" si="3"/>
        <v>0</v>
      </c>
      <c r="L86" s="760">
        <f t="shared" si="3"/>
        <v>0</v>
      </c>
      <c r="M86" s="760">
        <f t="shared" si="3"/>
        <v>0</v>
      </c>
      <c r="N86" s="760">
        <f t="shared" si="3"/>
        <v>0</v>
      </c>
      <c r="O86" s="760">
        <f t="shared" si="3"/>
        <v>0</v>
      </c>
      <c r="P86" s="766">
        <f t="shared" si="3"/>
        <v>0</v>
      </c>
      <c r="Q86" s="13"/>
    </row>
    <row r="87" spans="1:17">
      <c r="A87" s="13"/>
      <c r="B87" s="283" t="s">
        <v>300</v>
      </c>
      <c r="C87" s="603"/>
      <c r="D87" s="585"/>
      <c r="E87" s="70"/>
      <c r="F87" s="135"/>
      <c r="G87" s="798">
        <f>F87</f>
        <v>0</v>
      </c>
      <c r="H87" s="798">
        <f t="shared" ref="H87:P87" si="4">G87</f>
        <v>0</v>
      </c>
      <c r="I87" s="798">
        <f t="shared" si="4"/>
        <v>0</v>
      </c>
      <c r="J87" s="798">
        <f t="shared" si="4"/>
        <v>0</v>
      </c>
      <c r="K87" s="798">
        <f t="shared" si="4"/>
        <v>0</v>
      </c>
      <c r="L87" s="798">
        <f t="shared" si="4"/>
        <v>0</v>
      </c>
      <c r="M87" s="798">
        <f t="shared" si="4"/>
        <v>0</v>
      </c>
      <c r="N87" s="798">
        <f t="shared" si="4"/>
        <v>0</v>
      </c>
      <c r="O87" s="798">
        <f t="shared" si="4"/>
        <v>0</v>
      </c>
      <c r="P87" s="839">
        <f t="shared" si="4"/>
        <v>0</v>
      </c>
      <c r="Q87" s="13"/>
    </row>
    <row r="88" spans="1:17">
      <c r="A88" s="13"/>
      <c r="B88" s="13"/>
      <c r="C88" s="13"/>
      <c r="D88" s="13"/>
      <c r="E88" s="13"/>
      <c r="F88" s="13"/>
      <c r="G88" s="541" t="s">
        <v>1101</v>
      </c>
      <c r="H88" s="13"/>
      <c r="I88" s="13"/>
      <c r="J88" s="13"/>
      <c r="K88" s="13"/>
      <c r="L88" s="13"/>
      <c r="M88" s="13"/>
      <c r="N88" s="13"/>
      <c r="O88" s="13"/>
      <c r="P88" s="827"/>
      <c r="Q88" s="13"/>
    </row>
    <row r="89" spans="1:17">
      <c r="A89" s="10"/>
      <c r="B89" s="10"/>
      <c r="C89" s="10"/>
      <c r="D89" s="10"/>
      <c r="E89" s="10"/>
      <c r="F89" s="10"/>
      <c r="G89" s="10"/>
      <c r="H89" s="10"/>
      <c r="I89" s="10"/>
      <c r="J89" s="10"/>
      <c r="K89" s="10"/>
      <c r="L89" s="10"/>
      <c r="M89" s="10"/>
      <c r="N89" s="10"/>
      <c r="O89" s="10"/>
    </row>
    <row r="90" spans="1:17">
      <c r="A90" s="113" t="s">
        <v>547</v>
      </c>
      <c r="B90" s="114"/>
      <c r="C90" s="114"/>
      <c r="D90" s="114"/>
      <c r="E90" s="114"/>
      <c r="F90" s="114"/>
      <c r="G90" s="114"/>
      <c r="H90" s="114"/>
      <c r="I90" s="114"/>
      <c r="J90" s="114"/>
      <c r="K90" s="114"/>
      <c r="L90" s="114"/>
      <c r="M90" s="114"/>
      <c r="N90" s="114"/>
      <c r="O90" s="115"/>
    </row>
    <row r="91" spans="1:17">
      <c r="A91" s="116" t="s">
        <v>468</v>
      </c>
      <c r="B91" s="112"/>
      <c r="C91" s="112"/>
      <c r="D91" s="112"/>
      <c r="E91" s="112"/>
      <c r="F91" s="112"/>
      <c r="G91" s="112"/>
      <c r="H91" s="112"/>
      <c r="I91" s="112"/>
      <c r="J91" s="112"/>
      <c r="K91" s="112"/>
      <c r="L91" s="112"/>
      <c r="M91" s="112"/>
      <c r="N91" s="112"/>
      <c r="O91" s="117"/>
    </row>
    <row r="92" spans="1:17">
      <c r="A92" s="453" t="s">
        <v>3</v>
      </c>
      <c r="B92" s="119"/>
      <c r="C92" s="119"/>
      <c r="D92" s="119"/>
      <c r="E92" s="119"/>
      <c r="F92" s="119"/>
      <c r="G92" s="119"/>
      <c r="H92" s="119"/>
      <c r="I92" s="119"/>
      <c r="J92" s="119"/>
      <c r="K92" s="119"/>
      <c r="L92" s="119"/>
      <c r="M92" s="119"/>
      <c r="N92" s="119"/>
      <c r="O92" s="120"/>
    </row>
    <row r="93" spans="1:17">
      <c r="A93" s="10"/>
      <c r="B93" s="10"/>
      <c r="C93" s="10"/>
      <c r="D93" s="10"/>
      <c r="E93" s="10"/>
      <c r="F93" s="10"/>
      <c r="G93" s="10"/>
      <c r="H93" s="10"/>
      <c r="I93" s="10"/>
      <c r="J93" s="10"/>
      <c r="K93" s="10"/>
      <c r="L93" s="10"/>
      <c r="M93" s="10"/>
      <c r="N93" s="10"/>
      <c r="O93" s="10"/>
    </row>
    <row r="94" spans="1:17" s="557" customFormat="1">
      <c r="A94" s="285" t="s">
        <v>39</v>
      </c>
      <c r="B94" s="79"/>
      <c r="C94" s="79"/>
      <c r="D94" s="79"/>
      <c r="E94" s="79"/>
      <c r="F94" s="79"/>
      <c r="G94" s="79"/>
      <c r="H94" s="79"/>
      <c r="I94" s="79"/>
      <c r="J94" s="79"/>
      <c r="K94" s="79"/>
      <c r="L94" s="79"/>
      <c r="M94" s="79"/>
      <c r="N94" s="79"/>
      <c r="O94" s="79"/>
      <c r="P94" s="79"/>
      <c r="Q94" s="79"/>
    </row>
    <row r="95" spans="1:17">
      <c r="A95" s="32" t="s">
        <v>1102</v>
      </c>
      <c r="B95" s="32" t="s">
        <v>410</v>
      </c>
      <c r="C95" s="10"/>
      <c r="D95" s="10"/>
      <c r="E95" s="10"/>
      <c r="F95" s="10"/>
      <c r="G95" s="10"/>
      <c r="H95" s="10"/>
      <c r="I95" s="10"/>
      <c r="J95" s="10"/>
      <c r="K95" s="10"/>
      <c r="L95" s="10"/>
      <c r="M95" s="10"/>
      <c r="N95" s="10"/>
      <c r="O95" s="10"/>
      <c r="P95" s="10"/>
      <c r="Q95" s="10"/>
    </row>
    <row r="96" spans="1:17">
      <c r="A96" s="109" t="s">
        <v>470</v>
      </c>
      <c r="B96" s="10"/>
      <c r="C96" s="10"/>
      <c r="D96" s="10"/>
      <c r="E96" s="10"/>
      <c r="F96" s="10"/>
      <c r="G96" s="10"/>
      <c r="H96" s="10"/>
      <c r="I96" s="10"/>
      <c r="J96" s="10"/>
      <c r="K96" s="10"/>
      <c r="L96" s="10"/>
      <c r="M96" s="10"/>
      <c r="N96" s="10"/>
      <c r="O96" s="10"/>
      <c r="P96" s="10"/>
      <c r="Q96" s="10"/>
    </row>
    <row r="97" spans="1:17">
      <c r="A97" s="110" t="s">
        <v>1103</v>
      </c>
      <c r="B97" s="10"/>
      <c r="C97" s="10"/>
      <c r="D97" s="10"/>
      <c r="E97" s="10"/>
      <c r="F97" s="10"/>
      <c r="G97" s="10"/>
      <c r="H97" s="10"/>
      <c r="I97" s="10"/>
      <c r="J97" s="10"/>
      <c r="K97" s="10"/>
      <c r="L97" s="10"/>
      <c r="M97" s="10"/>
      <c r="N97" s="10"/>
      <c r="O97" s="10"/>
      <c r="P97" s="10"/>
      <c r="Q97" s="10"/>
    </row>
    <row r="98" spans="1:17">
      <c r="A98" s="286" t="s">
        <v>1104</v>
      </c>
      <c r="B98" s="10"/>
      <c r="C98" s="10"/>
      <c r="D98" s="10"/>
      <c r="E98" s="10"/>
      <c r="F98" s="10"/>
      <c r="G98" s="10"/>
      <c r="H98" s="10"/>
      <c r="I98" s="10"/>
      <c r="J98" s="10"/>
      <c r="K98" s="10"/>
      <c r="L98" s="10"/>
      <c r="M98" s="10"/>
      <c r="N98" s="10"/>
      <c r="O98" s="10"/>
      <c r="P98" s="10"/>
      <c r="Q98" s="10"/>
    </row>
    <row r="99" spans="1:17">
      <c r="A99" s="286" t="s">
        <v>1105</v>
      </c>
      <c r="B99" s="10"/>
      <c r="C99" s="10"/>
      <c r="D99" s="10"/>
      <c r="E99" s="10"/>
      <c r="F99" s="10"/>
      <c r="G99" s="10"/>
      <c r="H99" s="10"/>
      <c r="I99" s="10"/>
      <c r="J99" s="10"/>
      <c r="K99" s="10"/>
      <c r="L99" s="10"/>
      <c r="M99" s="10"/>
      <c r="N99" s="10"/>
      <c r="O99" s="10"/>
      <c r="P99" s="10"/>
      <c r="Q99" s="10"/>
    </row>
    <row r="100" spans="1:17">
      <c r="A100" s="13"/>
      <c r="B100" s="13"/>
      <c r="C100" s="13"/>
      <c r="D100" s="13"/>
      <c r="E100" s="13"/>
      <c r="F100" s="13"/>
      <c r="G100" s="1117" t="s">
        <v>81</v>
      </c>
      <c r="H100" s="1118"/>
      <c r="I100" s="1118"/>
      <c r="J100" s="1118"/>
      <c r="K100" s="1118"/>
      <c r="L100" s="1118"/>
      <c r="M100" s="1118"/>
      <c r="N100" s="1118"/>
      <c r="O100" s="1118"/>
      <c r="P100" s="1119"/>
      <c r="Q100" s="13"/>
    </row>
    <row r="101" spans="1:17">
      <c r="A101" s="13"/>
      <c r="B101" s="654" t="s">
        <v>829</v>
      </c>
      <c r="C101" s="13"/>
      <c r="D101" s="13"/>
      <c r="E101" s="13"/>
      <c r="F101" s="13"/>
      <c r="G101" s="111">
        <v>2026</v>
      </c>
      <c r="H101" s="33">
        <v>2027</v>
      </c>
      <c r="I101" s="34">
        <v>2028</v>
      </c>
      <c r="J101" s="33">
        <v>2029</v>
      </c>
      <c r="K101" s="34">
        <v>2030</v>
      </c>
      <c r="L101" s="33">
        <v>2031</v>
      </c>
      <c r="M101" s="35">
        <v>2032</v>
      </c>
      <c r="N101" s="34">
        <v>2033</v>
      </c>
      <c r="O101" s="33">
        <v>2034</v>
      </c>
      <c r="P101" s="33">
        <v>2035</v>
      </c>
      <c r="Q101" s="13"/>
    </row>
    <row r="102" spans="1:17" s="557" customFormat="1">
      <c r="A102" s="69"/>
      <c r="B102" s="130" t="s">
        <v>1106</v>
      </c>
      <c r="C102" s="13"/>
      <c r="D102" s="13"/>
      <c r="E102" s="13"/>
      <c r="F102" s="13"/>
      <c r="G102" s="842">
        <f t="shared" ref="G102:P102" si="5">G46*G81</f>
        <v>0</v>
      </c>
      <c r="H102" s="842">
        <f t="shared" si="5"/>
        <v>0</v>
      </c>
      <c r="I102" s="842">
        <f t="shared" si="5"/>
        <v>0</v>
      </c>
      <c r="J102" s="842">
        <f t="shared" si="5"/>
        <v>0</v>
      </c>
      <c r="K102" s="842">
        <f t="shared" si="5"/>
        <v>0</v>
      </c>
      <c r="L102" s="842">
        <f t="shared" si="5"/>
        <v>0</v>
      </c>
      <c r="M102" s="842">
        <f t="shared" si="5"/>
        <v>0</v>
      </c>
      <c r="N102" s="842">
        <f t="shared" si="5"/>
        <v>0</v>
      </c>
      <c r="O102" s="842">
        <f t="shared" si="5"/>
        <v>0</v>
      </c>
      <c r="P102" s="842">
        <f t="shared" si="5"/>
        <v>0</v>
      </c>
      <c r="Q102" s="69"/>
    </row>
    <row r="103" spans="1:17" s="557" customFormat="1">
      <c r="A103" s="69"/>
      <c r="B103" s="533" t="s">
        <v>1107</v>
      </c>
      <c r="C103" s="13"/>
      <c r="D103" s="13"/>
      <c r="E103" s="13"/>
      <c r="F103" s="13"/>
      <c r="G103" s="752" t="e">
        <f t="shared" ref="G103:P103" si="6">G47*G82</f>
        <v>#VALUE!</v>
      </c>
      <c r="H103" s="752" t="e">
        <f t="shared" si="6"/>
        <v>#VALUE!</v>
      </c>
      <c r="I103" s="752" t="e">
        <f t="shared" si="6"/>
        <v>#VALUE!</v>
      </c>
      <c r="J103" s="752" t="e">
        <f t="shared" si="6"/>
        <v>#VALUE!</v>
      </c>
      <c r="K103" s="752" t="e">
        <f t="shared" si="6"/>
        <v>#VALUE!</v>
      </c>
      <c r="L103" s="752" t="e">
        <f t="shared" si="6"/>
        <v>#VALUE!</v>
      </c>
      <c r="M103" s="752" t="e">
        <f t="shared" si="6"/>
        <v>#VALUE!</v>
      </c>
      <c r="N103" s="752" t="e">
        <f t="shared" si="6"/>
        <v>#VALUE!</v>
      </c>
      <c r="O103" s="752" t="e">
        <f t="shared" si="6"/>
        <v>#VALUE!</v>
      </c>
      <c r="P103" s="752" t="e">
        <f t="shared" si="6"/>
        <v>#VALUE!</v>
      </c>
      <c r="Q103" s="69"/>
    </row>
    <row r="104" spans="1:17" s="557" customFormat="1">
      <c r="A104" s="69"/>
      <c r="B104" s="276" t="s">
        <v>1099</v>
      </c>
      <c r="C104" s="13"/>
      <c r="D104" s="13"/>
      <c r="E104" s="13"/>
      <c r="F104" s="13"/>
      <c r="G104" s="752"/>
      <c r="H104" s="752"/>
      <c r="I104" s="752"/>
      <c r="J104" s="752"/>
      <c r="K104" s="752"/>
      <c r="L104" s="752"/>
      <c r="M104" s="752"/>
      <c r="N104" s="752"/>
      <c r="O104" s="752"/>
      <c r="P104" s="752"/>
      <c r="Q104" s="69"/>
    </row>
    <row r="105" spans="1:17" s="557" customFormat="1">
      <c r="A105" s="69"/>
      <c r="B105" s="533" t="s">
        <v>1108</v>
      </c>
      <c r="C105" s="13"/>
      <c r="D105" s="13"/>
      <c r="E105" s="13"/>
      <c r="F105" s="13"/>
      <c r="G105" s="752" t="e">
        <f t="shared" ref="G105:P105" si="7">G49*G84</f>
        <v>#VALUE!</v>
      </c>
      <c r="H105" s="752" t="e">
        <f t="shared" si="7"/>
        <v>#VALUE!</v>
      </c>
      <c r="I105" s="752" t="e">
        <f t="shared" si="7"/>
        <v>#VALUE!</v>
      </c>
      <c r="J105" s="752" t="e">
        <f t="shared" si="7"/>
        <v>#VALUE!</v>
      </c>
      <c r="K105" s="752" t="e">
        <f t="shared" si="7"/>
        <v>#VALUE!</v>
      </c>
      <c r="L105" s="752" t="e">
        <f t="shared" si="7"/>
        <v>#VALUE!</v>
      </c>
      <c r="M105" s="752" t="e">
        <f t="shared" si="7"/>
        <v>#VALUE!</v>
      </c>
      <c r="N105" s="752" t="e">
        <f t="shared" si="7"/>
        <v>#VALUE!</v>
      </c>
      <c r="O105" s="752" t="e">
        <f t="shared" si="7"/>
        <v>#VALUE!</v>
      </c>
      <c r="P105" s="752" t="e">
        <f t="shared" si="7"/>
        <v>#VALUE!</v>
      </c>
      <c r="Q105" s="69"/>
    </row>
    <row r="106" spans="1:17" s="557" customFormat="1">
      <c r="A106" s="69"/>
      <c r="B106" s="533" t="s">
        <v>1109</v>
      </c>
      <c r="C106" s="13"/>
      <c r="D106" s="13"/>
      <c r="E106" s="13"/>
      <c r="F106" s="13"/>
      <c r="G106" s="752">
        <f t="shared" ref="G106:P106" si="8">G50*G85</f>
        <v>0</v>
      </c>
      <c r="H106" s="752">
        <f t="shared" si="8"/>
        <v>0</v>
      </c>
      <c r="I106" s="752">
        <f t="shared" si="8"/>
        <v>0</v>
      </c>
      <c r="J106" s="752">
        <f t="shared" si="8"/>
        <v>0</v>
      </c>
      <c r="K106" s="752">
        <f t="shared" si="8"/>
        <v>0</v>
      </c>
      <c r="L106" s="752">
        <f t="shared" si="8"/>
        <v>0</v>
      </c>
      <c r="M106" s="752">
        <f t="shared" si="8"/>
        <v>0</v>
      </c>
      <c r="N106" s="752">
        <f t="shared" si="8"/>
        <v>0</v>
      </c>
      <c r="O106" s="752">
        <f t="shared" si="8"/>
        <v>0</v>
      </c>
      <c r="P106" s="752">
        <f t="shared" si="8"/>
        <v>0</v>
      </c>
      <c r="Q106" s="69"/>
    </row>
    <row r="107" spans="1:17" s="557" customFormat="1">
      <c r="A107" s="69"/>
      <c r="B107" s="533" t="s">
        <v>1110</v>
      </c>
      <c r="C107" s="13"/>
      <c r="D107" s="13"/>
      <c r="E107" s="13"/>
      <c r="F107" s="13"/>
      <c r="G107" s="752">
        <f t="shared" ref="G107:P107" si="9">G51*G86</f>
        <v>0</v>
      </c>
      <c r="H107" s="752">
        <f t="shared" si="9"/>
        <v>0</v>
      </c>
      <c r="I107" s="752">
        <f t="shared" si="9"/>
        <v>0</v>
      </c>
      <c r="J107" s="752">
        <f t="shared" si="9"/>
        <v>0</v>
      </c>
      <c r="K107" s="752">
        <f t="shared" si="9"/>
        <v>0</v>
      </c>
      <c r="L107" s="752">
        <f t="shared" si="9"/>
        <v>0</v>
      </c>
      <c r="M107" s="752">
        <f t="shared" si="9"/>
        <v>0</v>
      </c>
      <c r="N107" s="752">
        <f t="shared" si="9"/>
        <v>0</v>
      </c>
      <c r="O107" s="752">
        <f t="shared" si="9"/>
        <v>0</v>
      </c>
      <c r="P107" s="752">
        <f t="shared" si="9"/>
        <v>0</v>
      </c>
      <c r="Q107" s="69"/>
    </row>
    <row r="108" spans="1:17" s="557" customFormat="1">
      <c r="A108" s="69"/>
      <c r="B108" s="534" t="s">
        <v>1111</v>
      </c>
      <c r="C108" s="13"/>
      <c r="D108" s="13"/>
      <c r="E108" s="13"/>
      <c r="F108" s="13"/>
      <c r="G108" s="687">
        <f t="shared" ref="G108:P108" si="10">G52*G87</f>
        <v>0</v>
      </c>
      <c r="H108" s="687">
        <f t="shared" si="10"/>
        <v>0</v>
      </c>
      <c r="I108" s="687">
        <f t="shared" si="10"/>
        <v>0</v>
      </c>
      <c r="J108" s="687">
        <f t="shared" si="10"/>
        <v>0</v>
      </c>
      <c r="K108" s="687">
        <f t="shared" si="10"/>
        <v>0</v>
      </c>
      <c r="L108" s="687">
        <f t="shared" si="10"/>
        <v>0</v>
      </c>
      <c r="M108" s="687">
        <f t="shared" si="10"/>
        <v>0</v>
      </c>
      <c r="N108" s="687">
        <f t="shared" si="10"/>
        <v>0</v>
      </c>
      <c r="O108" s="687">
        <f t="shared" si="10"/>
        <v>0</v>
      </c>
      <c r="P108" s="687">
        <f t="shared" si="10"/>
        <v>0</v>
      </c>
      <c r="Q108" s="69"/>
    </row>
    <row r="109" spans="1:17" s="557" customFormat="1">
      <c r="A109" s="69"/>
      <c r="B109" s="659" t="s">
        <v>1112</v>
      </c>
      <c r="C109" s="603"/>
      <c r="D109" s="585"/>
      <c r="E109" s="13"/>
      <c r="F109" s="13"/>
      <c r="G109" s="774" t="e">
        <f t="shared" ref="G109:O109" si="11">SUM(G102:G108)</f>
        <v>#VALUE!</v>
      </c>
      <c r="H109" s="774" t="e">
        <f t="shared" si="11"/>
        <v>#VALUE!</v>
      </c>
      <c r="I109" s="774" t="e">
        <f t="shared" si="11"/>
        <v>#VALUE!</v>
      </c>
      <c r="J109" s="774" t="e">
        <f t="shared" si="11"/>
        <v>#VALUE!</v>
      </c>
      <c r="K109" s="774" t="e">
        <f t="shared" si="11"/>
        <v>#VALUE!</v>
      </c>
      <c r="L109" s="774" t="e">
        <f t="shared" si="11"/>
        <v>#VALUE!</v>
      </c>
      <c r="M109" s="774" t="e">
        <f t="shared" si="11"/>
        <v>#VALUE!</v>
      </c>
      <c r="N109" s="774" t="e">
        <f t="shared" si="11"/>
        <v>#VALUE!</v>
      </c>
      <c r="O109" s="774" t="e">
        <f t="shared" si="11"/>
        <v>#VALUE!</v>
      </c>
      <c r="P109" s="774" t="e">
        <f>SUM(P102:P108)</f>
        <v>#VALUE!</v>
      </c>
      <c r="Q109" s="69"/>
    </row>
    <row r="110" spans="1:17" s="557" customFormat="1">
      <c r="A110" s="69"/>
      <c r="B110" s="528" t="str">
        <f>"TVA (à "&amp;C110*100&amp;"%)"</f>
        <v>TVA (à 20%)</v>
      </c>
      <c r="C110" s="643">
        <v>0.2</v>
      </c>
      <c r="D110" s="511"/>
      <c r="E110" s="13"/>
      <c r="F110" s="13"/>
      <c r="G110" s="498" t="e">
        <f t="shared" ref="G110:P110" si="12">G109*$C$110</f>
        <v>#VALUE!</v>
      </c>
      <c r="H110" s="498" t="e">
        <f t="shared" si="12"/>
        <v>#VALUE!</v>
      </c>
      <c r="I110" s="498" t="e">
        <f t="shared" si="12"/>
        <v>#VALUE!</v>
      </c>
      <c r="J110" s="498" t="e">
        <f t="shared" si="12"/>
        <v>#VALUE!</v>
      </c>
      <c r="K110" s="498" t="e">
        <f t="shared" si="12"/>
        <v>#VALUE!</v>
      </c>
      <c r="L110" s="498" t="e">
        <f t="shared" si="12"/>
        <v>#VALUE!</v>
      </c>
      <c r="M110" s="498" t="e">
        <f t="shared" si="12"/>
        <v>#VALUE!</v>
      </c>
      <c r="N110" s="498" t="e">
        <f t="shared" si="12"/>
        <v>#VALUE!</v>
      </c>
      <c r="O110" s="498" t="e">
        <f t="shared" si="12"/>
        <v>#VALUE!</v>
      </c>
      <c r="P110" s="498" t="e">
        <f t="shared" si="12"/>
        <v>#VALUE!</v>
      </c>
      <c r="Q110" s="69"/>
    </row>
    <row r="111" spans="1:17" s="557" customFormat="1" ht="30">
      <c r="A111" s="509" t="s">
        <v>477</v>
      </c>
      <c r="B111" s="171" t="s">
        <v>88</v>
      </c>
      <c r="C111" s="644" t="s">
        <v>180</v>
      </c>
      <c r="D111" s="585">
        <f>D109</f>
        <v>0</v>
      </c>
      <c r="E111" s="13"/>
      <c r="F111" s="13"/>
      <c r="G111" s="425" t="e">
        <f>IF($C$109="HT",G109+G110,G109)</f>
        <v>#VALUE!</v>
      </c>
      <c r="H111" s="425" t="e">
        <f t="shared" ref="H111:O111" si="13">IF($C$109="HT",H109+H110,H109)</f>
        <v>#VALUE!</v>
      </c>
      <c r="I111" s="425" t="e">
        <f t="shared" si="13"/>
        <v>#VALUE!</v>
      </c>
      <c r="J111" s="425" t="e">
        <f t="shared" si="13"/>
        <v>#VALUE!</v>
      </c>
      <c r="K111" s="425" t="e">
        <f t="shared" si="13"/>
        <v>#VALUE!</v>
      </c>
      <c r="L111" s="425" t="e">
        <f t="shared" si="13"/>
        <v>#VALUE!</v>
      </c>
      <c r="M111" s="425" t="e">
        <f t="shared" si="13"/>
        <v>#VALUE!</v>
      </c>
      <c r="N111" s="425" t="e">
        <f t="shared" si="13"/>
        <v>#VALUE!</v>
      </c>
      <c r="O111" s="425" t="e">
        <f t="shared" si="13"/>
        <v>#VALUE!</v>
      </c>
      <c r="P111" s="425" t="e">
        <f>IF($C$109="HT",P109+P110,P109)</f>
        <v>#VALUE!</v>
      </c>
      <c r="Q111" s="69"/>
    </row>
    <row r="112" spans="1:17">
      <c r="A112" s="10"/>
      <c r="B112" s="10"/>
      <c r="C112" s="10"/>
      <c r="D112" s="10"/>
      <c r="E112" s="10"/>
      <c r="F112" s="10"/>
      <c r="G112" s="10"/>
      <c r="H112" s="10"/>
      <c r="I112" s="10"/>
      <c r="J112" s="10"/>
      <c r="K112" s="10"/>
      <c r="L112" s="10"/>
      <c r="M112" s="10"/>
      <c r="N112" s="10"/>
      <c r="O112" s="10"/>
    </row>
    <row r="113" spans="1:17" ht="15.75" thickBot="1">
      <c r="A113" s="155"/>
      <c r="B113" s="155"/>
      <c r="C113" s="155"/>
      <c r="D113" s="155"/>
      <c r="E113" s="155"/>
      <c r="F113" s="155"/>
      <c r="G113" s="155"/>
      <c r="H113" s="155"/>
      <c r="I113" s="155"/>
      <c r="J113" s="155"/>
      <c r="K113" s="155"/>
      <c r="L113" s="155"/>
      <c r="M113" s="155"/>
      <c r="N113" s="155"/>
      <c r="O113" s="155"/>
      <c r="P113" s="155"/>
      <c r="Q113" s="155"/>
    </row>
    <row r="114" spans="1:17" ht="15.75" thickTop="1">
      <c r="A114" s="182" t="s">
        <v>481</v>
      </c>
      <c r="B114" s="183"/>
      <c r="C114" s="183"/>
      <c r="D114" s="183"/>
      <c r="E114" s="183"/>
      <c r="F114" s="183"/>
      <c r="G114" s="183"/>
      <c r="H114" s="183"/>
      <c r="I114" s="183"/>
      <c r="J114" s="183"/>
      <c r="K114" s="183"/>
      <c r="L114" s="183"/>
      <c r="M114" s="183"/>
      <c r="N114" s="183"/>
      <c r="O114" s="183"/>
      <c r="P114" s="183"/>
      <c r="Q114" s="183"/>
    </row>
    <row r="115" spans="1:17">
      <c r="A115" s="39" t="s">
        <v>482</v>
      </c>
      <c r="B115" s="26"/>
      <c r="C115" s="26"/>
      <c r="D115" s="26"/>
      <c r="E115" s="26"/>
      <c r="F115" s="26"/>
      <c r="G115" s="26"/>
      <c r="H115" s="26"/>
      <c r="I115" s="26"/>
      <c r="J115" s="26"/>
      <c r="K115" s="26"/>
      <c r="L115" s="26"/>
      <c r="M115" s="26"/>
      <c r="N115" s="26"/>
      <c r="O115" s="26"/>
      <c r="P115" s="26"/>
      <c r="Q115" s="26"/>
    </row>
    <row r="116" spans="1:17">
      <c r="A116" s="199" t="s">
        <v>1113</v>
      </c>
      <c r="B116" s="199" t="s">
        <v>410</v>
      </c>
      <c r="C116" s="200"/>
      <c r="D116" s="200"/>
      <c r="E116" s="200"/>
      <c r="F116" s="200"/>
      <c r="G116" s="200"/>
      <c r="H116" s="200"/>
      <c r="I116" s="200"/>
      <c r="J116" s="200"/>
      <c r="K116" s="200"/>
      <c r="L116" s="200"/>
      <c r="M116" s="200"/>
      <c r="N116" s="200"/>
      <c r="O116" s="200"/>
      <c r="P116" s="200"/>
      <c r="Q116" s="200"/>
    </row>
    <row r="117" spans="1:17">
      <c r="A117" s="69" t="s">
        <v>484</v>
      </c>
      <c r="B117" s="13"/>
      <c r="C117" s="13"/>
      <c r="D117" s="13"/>
      <c r="E117" s="13"/>
      <c r="F117" s="13"/>
      <c r="G117" s="13"/>
      <c r="H117" s="13"/>
      <c r="I117" s="13"/>
      <c r="J117" s="13"/>
      <c r="K117" s="13"/>
      <c r="L117" s="13"/>
      <c r="M117" s="13"/>
      <c r="N117" s="13"/>
      <c r="O117" s="104"/>
      <c r="P117" s="104"/>
      <c r="Q117" s="104"/>
    </row>
    <row r="118" spans="1:17">
      <c r="A118" s="13"/>
      <c r="B118" s="13"/>
      <c r="C118" s="33" t="s">
        <v>485</v>
      </c>
      <c r="D118" s="13"/>
      <c r="E118" s="13"/>
      <c r="F118" s="13"/>
      <c r="G118" s="13"/>
      <c r="H118" s="13"/>
      <c r="I118" s="13"/>
      <c r="J118" s="13"/>
      <c r="K118" s="13"/>
      <c r="L118" s="13"/>
      <c r="M118" s="13"/>
      <c r="N118" s="13"/>
      <c r="O118" s="13"/>
      <c r="P118" s="13"/>
      <c r="Q118" s="13"/>
    </row>
    <row r="119" spans="1:17">
      <c r="A119" s="13"/>
      <c r="B119" s="108" t="s">
        <v>486</v>
      </c>
      <c r="C119" s="105" t="s">
        <v>487</v>
      </c>
      <c r="D119" s="13"/>
      <c r="E119" s="13"/>
      <c r="F119" s="13"/>
      <c r="G119" s="13"/>
      <c r="H119" s="13"/>
      <c r="I119" s="13"/>
      <c r="J119" s="13"/>
      <c r="K119" s="13"/>
      <c r="L119" s="13"/>
      <c r="M119" s="13"/>
      <c r="N119" s="13"/>
      <c r="O119" s="13"/>
      <c r="P119" s="13"/>
      <c r="Q119" s="13"/>
    </row>
    <row r="120" spans="1:17">
      <c r="A120" s="13"/>
      <c r="B120" s="108" t="s">
        <v>488</v>
      </c>
      <c r="C120" s="105"/>
      <c r="D120" s="13"/>
      <c r="E120" s="13"/>
      <c r="F120" s="13"/>
      <c r="G120" s="13"/>
      <c r="H120" s="13"/>
      <c r="I120" s="13"/>
      <c r="J120" s="13"/>
      <c r="K120" s="13"/>
      <c r="L120" s="13"/>
      <c r="M120" s="13"/>
      <c r="N120" s="13"/>
      <c r="O120" s="13"/>
      <c r="P120" s="13"/>
      <c r="Q120" s="13"/>
    </row>
    <row r="121" spans="1:17">
      <c r="A121" s="13"/>
      <c r="B121" s="108" t="s">
        <v>489</v>
      </c>
      <c r="C121" s="105"/>
      <c r="D121" s="13"/>
      <c r="E121" s="13"/>
      <c r="F121" s="13"/>
      <c r="G121" s="13"/>
      <c r="H121" s="13"/>
      <c r="I121" s="13"/>
      <c r="J121" s="13"/>
      <c r="K121" s="13"/>
      <c r="L121" s="13"/>
      <c r="M121" s="13"/>
      <c r="N121" s="13"/>
      <c r="O121" s="13"/>
      <c r="P121" s="13"/>
      <c r="Q121" s="13"/>
    </row>
    <row r="122" spans="1:17">
      <c r="A122" s="200"/>
      <c r="B122" s="200"/>
      <c r="C122" s="200"/>
      <c r="D122" s="200"/>
      <c r="E122" s="200"/>
      <c r="F122" s="200"/>
      <c r="G122" s="200"/>
      <c r="H122" s="200"/>
      <c r="I122" s="200"/>
      <c r="J122" s="200"/>
      <c r="K122" s="200"/>
      <c r="L122" s="200"/>
      <c r="M122" s="200"/>
      <c r="N122" s="200"/>
      <c r="O122" s="200"/>
      <c r="P122" s="200"/>
      <c r="Q122" s="200"/>
    </row>
    <row r="123" spans="1:17">
      <c r="A123" s="201" t="s">
        <v>1114</v>
      </c>
      <c r="B123" s="202"/>
      <c r="C123" s="202"/>
      <c r="D123" s="202"/>
      <c r="E123" s="202"/>
      <c r="F123" s="202"/>
      <c r="G123" s="202"/>
      <c r="H123" s="202"/>
      <c r="I123" s="202"/>
      <c r="J123" s="202"/>
      <c r="K123" s="202"/>
      <c r="L123" s="202"/>
      <c r="M123" s="202"/>
      <c r="N123" s="202"/>
      <c r="O123" s="203"/>
      <c r="P123" s="200"/>
      <c r="Q123" s="200"/>
    </row>
    <row r="124" spans="1:17">
      <c r="A124" s="204"/>
      <c r="B124" s="200"/>
      <c r="C124" s="217" t="s">
        <v>485</v>
      </c>
      <c r="D124" s="218" t="s">
        <v>644</v>
      </c>
      <c r="E124" s="205"/>
      <c r="F124" s="205"/>
      <c r="G124" s="205"/>
      <c r="H124" s="205"/>
      <c r="I124" s="205"/>
      <c r="J124" s="205"/>
      <c r="K124" s="205"/>
      <c r="L124" s="205"/>
      <c r="M124" s="205"/>
      <c r="N124" s="205"/>
      <c r="O124" s="206"/>
      <c r="P124" s="200"/>
      <c r="Q124" s="200"/>
    </row>
    <row r="125" spans="1:17">
      <c r="A125" s="204"/>
      <c r="B125" s="208" t="s">
        <v>486</v>
      </c>
      <c r="C125" s="209" t="s">
        <v>1115</v>
      </c>
      <c r="D125" s="209" t="s">
        <v>1116</v>
      </c>
      <c r="E125" s="200"/>
      <c r="F125" s="200"/>
      <c r="G125" s="200"/>
      <c r="H125" s="200"/>
      <c r="I125" s="200"/>
      <c r="J125" s="200"/>
      <c r="K125" s="200"/>
      <c r="L125" s="200"/>
      <c r="M125" s="200"/>
      <c r="N125" s="200"/>
      <c r="O125" s="210"/>
      <c r="P125" s="200"/>
      <c r="Q125" s="200"/>
    </row>
    <row r="126" spans="1:17">
      <c r="A126" s="204"/>
      <c r="B126" s="208" t="s">
        <v>488</v>
      </c>
      <c r="C126" s="209" t="s">
        <v>1117</v>
      </c>
      <c r="D126" s="200"/>
      <c r="E126" s="200"/>
      <c r="F126" s="200"/>
      <c r="G126" s="200"/>
      <c r="H126" s="200"/>
      <c r="I126" s="200"/>
      <c r="J126" s="200"/>
      <c r="K126" s="200"/>
      <c r="L126" s="200"/>
      <c r="M126" s="200"/>
      <c r="N126" s="200"/>
      <c r="O126" s="210"/>
      <c r="P126" s="200"/>
      <c r="Q126" s="200"/>
    </row>
    <row r="127" spans="1:17">
      <c r="A127" s="211"/>
      <c r="B127" s="208" t="s">
        <v>489</v>
      </c>
      <c r="C127" s="209" t="s">
        <v>1118</v>
      </c>
      <c r="D127" s="212"/>
      <c r="E127" s="212"/>
      <c r="F127" s="212"/>
      <c r="G127" s="212"/>
      <c r="H127" s="212"/>
      <c r="I127" s="212"/>
      <c r="J127" s="212"/>
      <c r="K127" s="212"/>
      <c r="L127" s="212"/>
      <c r="M127" s="212"/>
      <c r="N127" s="212"/>
      <c r="O127" s="213"/>
      <c r="P127" s="200"/>
      <c r="Q127" s="200"/>
    </row>
    <row r="128" spans="1:17">
      <c r="A128" s="205" t="s">
        <v>100</v>
      </c>
      <c r="B128" s="562"/>
      <c r="C128" s="370"/>
      <c r="D128" s="200"/>
      <c r="E128" s="200"/>
      <c r="F128" s="200"/>
      <c r="G128" s="200"/>
      <c r="H128" s="200"/>
      <c r="I128" s="200"/>
      <c r="J128" s="200"/>
      <c r="K128" s="200"/>
      <c r="L128" s="200"/>
      <c r="M128" s="200"/>
      <c r="N128" s="200"/>
      <c r="O128" s="200"/>
      <c r="P128" s="200"/>
      <c r="Q128" s="200"/>
    </row>
    <row r="129" spans="1:17">
      <c r="A129" s="456" t="s">
        <v>3</v>
      </c>
      <c r="B129" s="563" t="s">
        <v>1119</v>
      </c>
      <c r="C129" s="370"/>
      <c r="D129" s="200"/>
      <c r="E129" s="200"/>
      <c r="F129" s="200"/>
      <c r="G129" s="200"/>
      <c r="H129" s="200"/>
      <c r="I129" s="200"/>
      <c r="J129" s="200"/>
      <c r="K129" s="200"/>
      <c r="L129" s="200"/>
      <c r="M129" s="200"/>
      <c r="N129" s="200"/>
      <c r="O129" s="200"/>
      <c r="P129" s="200"/>
      <c r="Q129" s="200"/>
    </row>
    <row r="130" spans="1:17">
      <c r="A130" s="563" t="s">
        <v>1120</v>
      </c>
      <c r="B130" s="563" t="s">
        <v>1121</v>
      </c>
      <c r="C130" s="200"/>
      <c r="D130" s="200"/>
      <c r="E130" s="200"/>
      <c r="F130" s="200"/>
      <c r="G130" s="200"/>
      <c r="H130" s="200"/>
      <c r="I130" s="200"/>
      <c r="J130" s="200"/>
      <c r="K130" s="200"/>
      <c r="L130" s="200"/>
      <c r="M130" s="200"/>
      <c r="N130" s="200"/>
      <c r="O130" s="200"/>
      <c r="P130" s="200"/>
      <c r="Q130" s="200"/>
    </row>
    <row r="131" spans="1:17">
      <c r="A131" s="39" t="s">
        <v>693</v>
      </c>
      <c r="B131" s="26"/>
      <c r="C131" s="26"/>
      <c r="D131" s="26"/>
      <c r="E131" s="26"/>
      <c r="F131" s="26"/>
      <c r="G131" s="26"/>
      <c r="H131" s="26"/>
      <c r="I131" s="26"/>
      <c r="J131" s="26"/>
      <c r="K131" s="26"/>
      <c r="L131" s="26"/>
      <c r="M131" s="26"/>
      <c r="N131" s="26"/>
      <c r="O131" s="26"/>
      <c r="P131" s="26"/>
      <c r="Q131" s="26"/>
    </row>
    <row r="132" spans="1:17">
      <c r="A132" s="199" t="s">
        <v>1122</v>
      </c>
      <c r="B132" s="199" t="s">
        <v>410</v>
      </c>
      <c r="C132" s="200"/>
      <c r="D132" s="200"/>
      <c r="E132" s="200"/>
      <c r="F132" s="200"/>
      <c r="G132" s="200"/>
      <c r="H132" s="200"/>
      <c r="I132" s="200"/>
      <c r="J132" s="200"/>
      <c r="K132" s="200"/>
      <c r="L132" s="200"/>
      <c r="M132" s="200"/>
      <c r="N132" s="200"/>
      <c r="O132" s="200"/>
      <c r="P132" s="200"/>
      <c r="Q132" s="200"/>
    </row>
    <row r="133" spans="1:17">
      <c r="A133" s="69" t="s">
        <v>599</v>
      </c>
      <c r="B133" s="13"/>
      <c r="C133" s="13"/>
      <c r="D133" s="13"/>
      <c r="E133" s="13"/>
      <c r="F133" s="13"/>
      <c r="G133" s="13"/>
      <c r="H133" s="13"/>
      <c r="I133" s="13"/>
      <c r="J133" s="13"/>
      <c r="K133" s="13"/>
      <c r="L133" s="13"/>
      <c r="M133" s="13"/>
      <c r="N133" s="13"/>
      <c r="O133" s="104"/>
      <c r="P133" s="104"/>
      <c r="Q133" s="104"/>
    </row>
    <row r="134" spans="1:17">
      <c r="A134" s="13"/>
      <c r="B134" s="13"/>
      <c r="C134" s="13"/>
      <c r="D134" s="13"/>
      <c r="E134" s="13"/>
      <c r="F134" s="620" t="s">
        <v>80</v>
      </c>
      <c r="G134" s="1117" t="s">
        <v>81</v>
      </c>
      <c r="H134" s="1118"/>
      <c r="I134" s="1118"/>
      <c r="J134" s="1118"/>
      <c r="K134" s="1118"/>
      <c r="L134" s="1118"/>
      <c r="M134" s="1118"/>
      <c r="N134" s="1118"/>
      <c r="O134" s="1118"/>
      <c r="P134" s="1119"/>
      <c r="Q134" s="13"/>
    </row>
    <row r="135" spans="1:17" ht="45">
      <c r="A135" s="13"/>
      <c r="B135" s="96" t="s">
        <v>472</v>
      </c>
      <c r="C135" s="13"/>
      <c r="D135" s="478" t="s">
        <v>452</v>
      </c>
      <c r="E135" s="13"/>
      <c r="F135" s="481">
        <f>D136</f>
        <v>0</v>
      </c>
      <c r="G135" s="33">
        <v>2026</v>
      </c>
      <c r="H135" s="34">
        <v>2027</v>
      </c>
      <c r="I135" s="33">
        <v>2028</v>
      </c>
      <c r="J135" s="34">
        <v>2029</v>
      </c>
      <c r="K135" s="33">
        <v>2030</v>
      </c>
      <c r="L135" s="34">
        <v>2031</v>
      </c>
      <c r="M135" s="33">
        <v>2032</v>
      </c>
      <c r="N135" s="34">
        <v>2033</v>
      </c>
      <c r="O135" s="33">
        <v>2034</v>
      </c>
      <c r="P135" s="33">
        <v>2035</v>
      </c>
      <c r="Q135" s="13"/>
    </row>
    <row r="136" spans="1:17">
      <c r="A136" s="13"/>
      <c r="B136" s="266" t="s">
        <v>1123</v>
      </c>
      <c r="C136" s="13"/>
      <c r="D136" s="585"/>
      <c r="E136" s="13"/>
      <c r="F136" s="105"/>
      <c r="G136" s="675">
        <f>$F$136</f>
        <v>0</v>
      </c>
      <c r="H136" s="675">
        <f t="shared" ref="H136:P136" si="14">$F$136</f>
        <v>0</v>
      </c>
      <c r="I136" s="675">
        <f t="shared" si="14"/>
        <v>0</v>
      </c>
      <c r="J136" s="675">
        <f t="shared" si="14"/>
        <v>0</v>
      </c>
      <c r="K136" s="675">
        <f t="shared" si="14"/>
        <v>0</v>
      </c>
      <c r="L136" s="675">
        <f t="shared" si="14"/>
        <v>0</v>
      </c>
      <c r="M136" s="675">
        <f t="shared" si="14"/>
        <v>0</v>
      </c>
      <c r="N136" s="675">
        <f t="shared" si="14"/>
        <v>0</v>
      </c>
      <c r="O136" s="675">
        <f t="shared" si="14"/>
        <v>0</v>
      </c>
      <c r="P136" s="41">
        <f t="shared" si="14"/>
        <v>0</v>
      </c>
      <c r="Q136" s="13"/>
    </row>
    <row r="137" spans="1:17">
      <c r="A137" s="200"/>
      <c r="B137" s="200"/>
      <c r="C137" s="200"/>
      <c r="D137" s="200"/>
      <c r="E137" s="200"/>
      <c r="F137" s="200"/>
      <c r="G137" s="200"/>
      <c r="H137" s="200"/>
      <c r="I137" s="200"/>
      <c r="J137" s="200"/>
      <c r="K137" s="200"/>
      <c r="L137" s="200"/>
      <c r="M137" s="200"/>
      <c r="N137" s="200"/>
      <c r="O137" s="200"/>
      <c r="P137" s="200"/>
      <c r="Q137" s="200"/>
    </row>
    <row r="138" spans="1:17">
      <c r="A138" s="201" t="s">
        <v>442</v>
      </c>
      <c r="B138" s="202"/>
      <c r="C138" s="202"/>
      <c r="D138" s="202"/>
      <c r="E138" s="202"/>
      <c r="F138" s="202"/>
      <c r="G138" s="202"/>
      <c r="H138" s="202"/>
      <c r="I138" s="202"/>
      <c r="J138" s="202"/>
      <c r="K138" s="202"/>
      <c r="L138" s="202"/>
      <c r="M138" s="202"/>
      <c r="N138" s="202"/>
      <c r="O138" s="203"/>
      <c r="P138" s="200"/>
      <c r="Q138" s="200"/>
    </row>
    <row r="139" spans="1:17">
      <c r="A139" s="211" t="s">
        <v>1124</v>
      </c>
      <c r="B139" s="212"/>
      <c r="C139" s="212"/>
      <c r="D139" s="212"/>
      <c r="E139" s="212"/>
      <c r="F139" s="212"/>
      <c r="G139" s="212"/>
      <c r="H139" s="212"/>
      <c r="I139" s="212"/>
      <c r="J139" s="212"/>
      <c r="K139" s="212"/>
      <c r="L139" s="212"/>
      <c r="M139" s="212"/>
      <c r="N139" s="212"/>
      <c r="O139" s="213"/>
      <c r="P139" s="200"/>
      <c r="Q139" s="200"/>
    </row>
    <row r="140" spans="1:17">
      <c r="A140" s="200"/>
      <c r="B140" s="200"/>
      <c r="C140" s="200"/>
      <c r="D140" s="200"/>
      <c r="E140" s="200"/>
      <c r="F140" s="200"/>
      <c r="G140" s="200"/>
      <c r="H140" s="200"/>
      <c r="I140" s="200"/>
      <c r="J140" s="200"/>
      <c r="K140" s="200"/>
      <c r="L140" s="200"/>
      <c r="M140" s="200"/>
      <c r="N140" s="200"/>
      <c r="O140" s="200"/>
      <c r="P140" s="200"/>
      <c r="Q140" s="200"/>
    </row>
    <row r="141" spans="1:17">
      <c r="A141" s="39" t="s">
        <v>502</v>
      </c>
      <c r="B141" s="26"/>
      <c r="C141" s="26"/>
      <c r="D141" s="26"/>
      <c r="E141" s="26"/>
      <c r="F141" s="26"/>
      <c r="G141" s="26"/>
      <c r="H141" s="26"/>
      <c r="I141" s="26"/>
      <c r="J141" s="26"/>
      <c r="K141" s="26"/>
      <c r="L141" s="26"/>
      <c r="M141" s="26"/>
      <c r="N141" s="26"/>
      <c r="O141" s="26"/>
      <c r="P141" s="200"/>
      <c r="Q141" s="200"/>
    </row>
    <row r="142" spans="1:17">
      <c r="A142" s="199" t="s">
        <v>1122</v>
      </c>
      <c r="B142" s="199" t="s">
        <v>410</v>
      </c>
      <c r="C142" s="200"/>
      <c r="D142" s="200"/>
      <c r="E142" s="200"/>
      <c r="F142" s="200"/>
      <c r="G142" s="200"/>
      <c r="H142" s="200"/>
      <c r="I142" s="200"/>
      <c r="J142" s="200"/>
      <c r="K142" s="200"/>
      <c r="L142" s="200"/>
      <c r="M142" s="200"/>
      <c r="N142" s="200"/>
      <c r="O142" s="200"/>
      <c r="P142" s="200"/>
      <c r="Q142" s="200"/>
    </row>
    <row r="143" spans="1:17">
      <c r="A143" s="69" t="s">
        <v>1125</v>
      </c>
      <c r="B143" s="13"/>
      <c r="C143" s="13"/>
      <c r="D143" s="13"/>
      <c r="E143" s="13"/>
      <c r="F143" s="13"/>
      <c r="G143" s="13"/>
      <c r="H143" s="13"/>
      <c r="I143" s="13"/>
      <c r="J143" s="13"/>
      <c r="K143" s="13"/>
      <c r="L143" s="13"/>
      <c r="M143" s="13"/>
      <c r="N143" s="13"/>
      <c r="O143" s="104"/>
      <c r="P143" s="104"/>
      <c r="Q143" s="104"/>
    </row>
    <row r="144" spans="1:17">
      <c r="A144" s="13"/>
      <c r="B144" s="13"/>
      <c r="C144" s="13"/>
      <c r="D144" s="13"/>
      <c r="E144" s="13"/>
      <c r="F144" s="620" t="s">
        <v>80</v>
      </c>
      <c r="G144" s="1117" t="s">
        <v>81</v>
      </c>
      <c r="H144" s="1118"/>
      <c r="I144" s="1118"/>
      <c r="J144" s="1118"/>
      <c r="K144" s="1118"/>
      <c r="L144" s="1118"/>
      <c r="M144" s="1118"/>
      <c r="N144" s="1118"/>
      <c r="O144" s="1118"/>
      <c r="P144" s="1119"/>
      <c r="Q144" s="13"/>
    </row>
    <row r="145" spans="1:17" ht="45">
      <c r="A145" s="13"/>
      <c r="B145" s="96" t="s">
        <v>472</v>
      </c>
      <c r="C145" s="13"/>
      <c r="D145" s="478" t="s">
        <v>452</v>
      </c>
      <c r="E145" s="13"/>
      <c r="F145" s="481">
        <f>D146</f>
        <v>0</v>
      </c>
      <c r="G145" s="33">
        <v>2026</v>
      </c>
      <c r="H145" s="34">
        <v>2027</v>
      </c>
      <c r="I145" s="33">
        <v>2028</v>
      </c>
      <c r="J145" s="34">
        <v>2029</v>
      </c>
      <c r="K145" s="33">
        <v>2030</v>
      </c>
      <c r="L145" s="34">
        <v>2031</v>
      </c>
      <c r="M145" s="33">
        <v>2032</v>
      </c>
      <c r="N145" s="34">
        <v>2033</v>
      </c>
      <c r="O145" s="33">
        <v>2034</v>
      </c>
      <c r="P145" s="33">
        <v>2035</v>
      </c>
      <c r="Q145" s="13"/>
    </row>
    <row r="146" spans="1:17">
      <c r="A146" s="13"/>
      <c r="B146" s="266" t="s">
        <v>1126</v>
      </c>
      <c r="C146" s="13"/>
      <c r="D146" s="585"/>
      <c r="E146" s="13"/>
      <c r="F146" s="105" t="s">
        <v>487</v>
      </c>
      <c r="G146" s="267"/>
      <c r="H146" s="267"/>
      <c r="I146" s="267"/>
      <c r="J146" s="267"/>
      <c r="K146" s="267"/>
      <c r="L146" s="267"/>
      <c r="M146" s="267"/>
      <c r="N146" s="267"/>
      <c r="O146" s="267"/>
      <c r="P146" s="268"/>
      <c r="Q146" s="13"/>
    </row>
    <row r="147" spans="1:17">
      <c r="A147" s="200"/>
      <c r="B147" s="200"/>
      <c r="C147" s="200"/>
      <c r="D147" s="200"/>
      <c r="E147" s="200"/>
      <c r="F147" s="200"/>
      <c r="G147" s="200"/>
      <c r="H147" s="200"/>
      <c r="I147" s="200"/>
      <c r="J147" s="200"/>
      <c r="K147" s="200"/>
      <c r="L147" s="200"/>
      <c r="M147" s="200"/>
      <c r="N147" s="200"/>
      <c r="O147" s="200"/>
      <c r="P147" s="200"/>
      <c r="Q147" s="200"/>
    </row>
    <row r="148" spans="1:17">
      <c r="A148" s="201" t="s">
        <v>442</v>
      </c>
      <c r="B148" s="202"/>
      <c r="C148" s="202"/>
      <c r="D148" s="202"/>
      <c r="E148" s="202"/>
      <c r="F148" s="202"/>
      <c r="G148" s="202"/>
      <c r="H148" s="202"/>
      <c r="I148" s="202"/>
      <c r="J148" s="202"/>
      <c r="K148" s="202"/>
      <c r="L148" s="202"/>
      <c r="M148" s="202"/>
      <c r="N148" s="202"/>
      <c r="O148" s="203"/>
      <c r="P148" s="200"/>
      <c r="Q148" s="200"/>
    </row>
    <row r="149" spans="1:17">
      <c r="A149" s="211" t="s">
        <v>1127</v>
      </c>
      <c r="B149" s="212"/>
      <c r="C149" s="212"/>
      <c r="D149" s="212"/>
      <c r="E149" s="212"/>
      <c r="F149" s="212"/>
      <c r="G149" s="212"/>
      <c r="H149" s="212"/>
      <c r="I149" s="212"/>
      <c r="J149" s="212"/>
      <c r="K149" s="212"/>
      <c r="L149" s="212"/>
      <c r="M149" s="212"/>
      <c r="N149" s="212"/>
      <c r="O149" s="213"/>
      <c r="P149" s="200"/>
      <c r="Q149" s="200"/>
    </row>
    <row r="150" spans="1:17">
      <c r="A150" s="289" t="s">
        <v>1060</v>
      </c>
      <c r="B150" s="200"/>
      <c r="C150" s="200"/>
      <c r="D150" s="200"/>
      <c r="E150" s="200"/>
      <c r="F150" s="200"/>
      <c r="G150" s="200"/>
      <c r="H150" s="200"/>
      <c r="I150" s="200"/>
      <c r="J150" s="200"/>
      <c r="K150" s="200"/>
      <c r="L150" s="200"/>
      <c r="M150" s="200"/>
      <c r="N150" s="200"/>
      <c r="O150" s="200"/>
      <c r="P150" s="200"/>
      <c r="Q150" s="200"/>
    </row>
  </sheetData>
  <mergeCells count="5">
    <mergeCell ref="G44:P44"/>
    <mergeCell ref="G79:P79"/>
    <mergeCell ref="G100:P100"/>
    <mergeCell ref="G134:P134"/>
    <mergeCell ref="G144:P144"/>
  </mergeCells>
  <dataValidations count="2">
    <dataValidation type="list" allowBlank="1" showInputMessage="1" showErrorMessage="1" sqref="C82 C84:C87 C109" xr:uid="{6A37BA8D-0C98-48EF-96DE-167BD5D03E96}">
      <formula1>"HT,TTC"</formula1>
    </dataValidation>
    <dataValidation type="list" allowBlank="1" showInputMessage="1" showErrorMessage="1" sqref="D82 D111 D84:D87 D146 D136 D109" xr:uid="{51A06527-C089-4476-A6BD-4427301C47F6}">
      <formula1>"2021,2022,2023,2024,2025,2026,coûts 2026-2035 (avec inflation)"</formula1>
    </dataValidation>
  </dataValidations>
  <hyperlinks>
    <hyperlink ref="A39" r:id="rId1" xr:uid="{7EDC63A0-92E3-432D-B82F-7D470CAF37E4}"/>
    <hyperlink ref="B66" r:id="rId2" xr:uid="{2A4DE7CD-45B3-4593-8FB8-D2707E8CF01C}"/>
    <hyperlink ref="A150" r:id="rId3" xr:uid="{0D10FCED-FAE6-40FA-90C6-5CC77FF812B4}"/>
    <hyperlink ref="A92" location="'BDD Coûts unitaires - Invest'!A1" display="[LIEN]" xr:uid="{5C254677-6C8A-4B6E-BE58-17504A9B9C29}"/>
    <hyperlink ref="A129" r:id="rId4" xr:uid="{91DE90B8-7A2B-4058-BAD4-2D1D606CE524}"/>
    <hyperlink ref="A4" r:id="rId5" xr:uid="{43CE20F3-4501-4F16-9BB8-700F22B72B64}"/>
    <hyperlink ref="A111" location="Synthèse!A1" display="(reporté dans la synthèse)" xr:uid="{043AC259-688B-4BDF-9216-0138DCC4545A}"/>
  </hyperlinks>
  <pageMargins left="0.7" right="0.7" top="0.75" bottom="0.75" header="0.3" footer="0.3"/>
  <legacy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4639-3CC4-4F93-B16E-60C446114787}">
  <dimension ref="A1:A5"/>
  <sheetViews>
    <sheetView showGridLines="0" zoomScale="87" zoomScaleNormal="115" workbookViewId="0">
      <selection activeCell="D61" sqref="D60:D61"/>
    </sheetView>
  </sheetViews>
  <sheetFormatPr defaultColWidth="11.42578125" defaultRowHeight="15"/>
  <sheetData>
    <row r="1" spans="1:1" ht="18.75">
      <c r="A1" s="558" t="s">
        <v>1128</v>
      </c>
    </row>
    <row r="2" spans="1:1">
      <c r="A2" s="5" t="s">
        <v>393</v>
      </c>
    </row>
    <row r="3" spans="1:1">
      <c r="A3" t="s">
        <v>1129</v>
      </c>
    </row>
    <row r="4" spans="1:1">
      <c r="A4" t="s">
        <v>1130</v>
      </c>
    </row>
    <row r="5" spans="1:1">
      <c r="A5" t="s">
        <v>1131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67C8-C142-4B44-9B2F-8D5085A2C293}">
  <sheetPr>
    <tabColor theme="4"/>
  </sheetPr>
  <dimension ref="A1:R101"/>
  <sheetViews>
    <sheetView showGridLines="0" zoomScale="86" zoomScaleNormal="100" workbookViewId="0"/>
  </sheetViews>
  <sheetFormatPr defaultColWidth="11.42578125" defaultRowHeight="15"/>
  <cols>
    <col min="2" max="2" width="46.28515625" customWidth="1"/>
  </cols>
  <sheetData>
    <row r="1" spans="1:18" ht="21">
      <c r="A1" s="3" t="s">
        <v>62</v>
      </c>
      <c r="B1" s="1"/>
      <c r="C1" s="1"/>
      <c r="D1" s="1"/>
      <c r="E1" s="1"/>
      <c r="F1" s="1"/>
      <c r="G1" s="1"/>
      <c r="H1" s="29"/>
      <c r="I1" s="29"/>
      <c r="J1" s="29"/>
      <c r="K1" s="29"/>
      <c r="L1" s="29"/>
      <c r="M1" s="29"/>
      <c r="N1" s="29"/>
      <c r="O1" s="29"/>
      <c r="P1" s="29"/>
      <c r="Q1" s="29"/>
      <c r="R1" s="29"/>
    </row>
    <row r="2" spans="1:18">
      <c r="A2" s="62"/>
      <c r="B2" s="62"/>
      <c r="C2" s="62"/>
      <c r="D2" s="62"/>
      <c r="E2" s="62"/>
      <c r="F2" s="62"/>
      <c r="G2" s="62"/>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2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27" t="s">
        <v>401</v>
      </c>
      <c r="B7" s="577" t="s">
        <v>402</v>
      </c>
      <c r="C7" s="62"/>
      <c r="D7" s="62"/>
      <c r="E7" s="62"/>
      <c r="F7" s="62"/>
      <c r="G7" s="62"/>
      <c r="H7" s="62"/>
      <c r="I7" s="62"/>
      <c r="J7" s="10"/>
      <c r="K7" s="10"/>
      <c r="L7" s="10"/>
      <c r="M7" s="10"/>
      <c r="N7" s="10"/>
      <c r="O7" s="10"/>
      <c r="P7" s="10"/>
      <c r="Q7" s="574"/>
    </row>
    <row r="8" spans="1:18">
      <c r="A8" s="27" t="s">
        <v>403</v>
      </c>
      <c r="B8" s="577" t="s">
        <v>1132</v>
      </c>
      <c r="C8" s="62"/>
      <c r="D8" s="62"/>
      <c r="E8" s="62"/>
      <c r="F8" s="62"/>
      <c r="G8" s="62"/>
      <c r="H8" s="62"/>
      <c r="I8" s="62"/>
      <c r="J8" s="10"/>
      <c r="K8" s="10"/>
      <c r="L8" s="10"/>
      <c r="M8" s="10"/>
      <c r="N8" s="10"/>
      <c r="O8" s="10"/>
      <c r="P8" s="10"/>
      <c r="Q8" s="574"/>
    </row>
    <row r="9" spans="1:18">
      <c r="A9" s="27" t="s">
        <v>405</v>
      </c>
      <c r="B9" s="578" t="s">
        <v>1133</v>
      </c>
      <c r="C9" s="579"/>
      <c r="D9" s="579"/>
      <c r="E9" s="579"/>
      <c r="F9" s="579"/>
      <c r="G9" s="579"/>
      <c r="H9" s="579"/>
      <c r="I9" s="579"/>
      <c r="J9" s="119"/>
      <c r="K9" s="119"/>
      <c r="L9" s="119"/>
      <c r="M9" s="119"/>
      <c r="N9" s="119"/>
      <c r="O9" s="119"/>
      <c r="P9" s="119"/>
      <c r="Q9" s="120"/>
    </row>
    <row r="10" spans="1:18">
      <c r="A10" s="62"/>
      <c r="B10" s="62"/>
      <c r="C10" s="62"/>
      <c r="D10" s="62"/>
      <c r="E10" s="62"/>
      <c r="F10" s="62"/>
      <c r="G10" s="62"/>
      <c r="H10" s="62"/>
      <c r="I10" s="62"/>
      <c r="J10" s="10"/>
      <c r="K10" s="10"/>
      <c r="L10" s="10"/>
      <c r="M10" s="10"/>
      <c r="N10" s="10"/>
      <c r="O10" s="10"/>
      <c r="P10" s="10"/>
      <c r="Q10" s="10"/>
    </row>
    <row r="11" spans="1:18">
      <c r="A11" s="62"/>
      <c r="B11" s="62"/>
      <c r="C11" s="62"/>
      <c r="D11" s="62"/>
      <c r="E11" s="62"/>
      <c r="F11" s="62"/>
      <c r="G11" s="62"/>
      <c r="H11" s="62"/>
      <c r="I11" s="62"/>
      <c r="J11" s="10"/>
      <c r="K11" s="10"/>
      <c r="L11" s="10"/>
      <c r="M11" s="10"/>
      <c r="N11" s="10"/>
      <c r="O11" s="10"/>
      <c r="P11" s="10"/>
      <c r="Q11" s="10"/>
    </row>
    <row r="12" spans="1:18">
      <c r="A12" s="157" t="s">
        <v>407</v>
      </c>
      <c r="B12" s="157"/>
      <c r="C12" s="157"/>
      <c r="D12" s="157"/>
      <c r="E12" s="157"/>
      <c r="F12" s="157"/>
      <c r="G12" s="157"/>
      <c r="H12" s="157"/>
      <c r="I12" s="157"/>
      <c r="J12" s="157"/>
      <c r="K12" s="157"/>
      <c r="L12" s="157"/>
      <c r="M12" s="157"/>
      <c r="N12" s="157"/>
      <c r="O12" s="157"/>
      <c r="P12" s="157"/>
      <c r="Q12" s="157"/>
      <c r="R12" s="157"/>
    </row>
    <row r="13" spans="1:18">
      <c r="A13" s="27" t="s">
        <v>408</v>
      </c>
      <c r="B13" s="2"/>
      <c r="C13" s="2"/>
      <c r="D13" s="2"/>
      <c r="E13" s="2"/>
      <c r="F13" s="2"/>
      <c r="G13" s="2"/>
      <c r="H13" s="2"/>
      <c r="I13" s="2"/>
      <c r="J13" s="2"/>
      <c r="K13" s="2"/>
      <c r="L13" s="2"/>
      <c r="M13" s="2"/>
      <c r="N13" s="2"/>
      <c r="O13" s="2"/>
      <c r="P13" s="2"/>
      <c r="Q13" s="2"/>
      <c r="R13" s="2"/>
    </row>
    <row r="14" spans="1:18">
      <c r="A14" s="32" t="s">
        <v>1134</v>
      </c>
      <c r="B14" s="32" t="s">
        <v>410</v>
      </c>
      <c r="C14" s="10"/>
      <c r="D14" s="10"/>
      <c r="E14" s="10"/>
      <c r="F14" s="10"/>
      <c r="G14" s="10"/>
      <c r="H14" s="10"/>
      <c r="I14" s="10"/>
      <c r="J14" s="10"/>
      <c r="K14" s="10"/>
      <c r="L14" s="10"/>
      <c r="M14" s="10"/>
      <c r="N14" s="10"/>
      <c r="O14" s="10"/>
    </row>
    <row r="15" spans="1:18">
      <c r="A15" s="10" t="s">
        <v>411</v>
      </c>
      <c r="B15" s="10"/>
      <c r="C15" s="10"/>
      <c r="D15" s="10"/>
      <c r="E15" s="10"/>
      <c r="F15" s="10"/>
      <c r="G15" s="10"/>
      <c r="H15" s="10"/>
      <c r="I15" s="10"/>
      <c r="J15" s="10"/>
      <c r="K15" s="10"/>
      <c r="L15" s="10"/>
      <c r="M15" s="10"/>
      <c r="N15" s="10"/>
      <c r="O15" s="10"/>
    </row>
    <row r="16" spans="1:18">
      <c r="A16" s="10"/>
      <c r="B16" s="10"/>
      <c r="C16" s="10"/>
      <c r="D16" s="10"/>
      <c r="E16" s="10"/>
      <c r="F16" s="10"/>
      <c r="G16" s="10"/>
      <c r="H16" s="10"/>
      <c r="I16" s="10"/>
      <c r="J16" s="10"/>
      <c r="K16" s="10"/>
      <c r="L16" s="10"/>
      <c r="M16" s="10"/>
      <c r="N16" s="10"/>
      <c r="O16" s="10"/>
    </row>
    <row r="17" spans="1:15">
      <c r="A17" s="10"/>
      <c r="B17" s="10"/>
      <c r="C17" s="10"/>
      <c r="D17" s="10"/>
      <c r="E17" s="10"/>
      <c r="F17" s="10"/>
      <c r="G17" s="10"/>
      <c r="H17" s="10"/>
      <c r="I17" s="10"/>
      <c r="J17" s="10"/>
      <c r="K17" s="10"/>
      <c r="L17" s="10"/>
      <c r="M17" s="10"/>
      <c r="N17" s="10"/>
      <c r="O17" s="10"/>
    </row>
    <row r="18" spans="1:15">
      <c r="A18" s="10"/>
      <c r="B18" s="10"/>
      <c r="C18" s="10"/>
      <c r="D18" s="10"/>
      <c r="E18" s="10"/>
      <c r="F18" s="10"/>
      <c r="G18" s="10"/>
      <c r="H18" s="10"/>
      <c r="I18" s="10"/>
      <c r="J18" s="10"/>
      <c r="K18" s="10"/>
      <c r="L18" s="10"/>
      <c r="M18" s="10"/>
      <c r="N18" s="10"/>
      <c r="O18" s="10"/>
    </row>
    <row r="19" spans="1:15">
      <c r="A19" s="10"/>
      <c r="B19" s="10"/>
      <c r="C19" s="10"/>
      <c r="D19" s="10"/>
      <c r="E19" s="10"/>
      <c r="F19" s="10"/>
      <c r="G19" s="10"/>
      <c r="H19" s="10"/>
      <c r="I19" s="10"/>
      <c r="J19" s="10"/>
      <c r="K19" s="10"/>
      <c r="L19" s="10"/>
      <c r="M19" s="10"/>
      <c r="N19" s="10"/>
      <c r="O19" s="10"/>
    </row>
    <row r="20" spans="1:15">
      <c r="A20" s="10"/>
      <c r="B20" s="10"/>
      <c r="C20" s="10"/>
      <c r="D20" s="10"/>
      <c r="E20" s="10"/>
      <c r="F20" s="10"/>
      <c r="G20" s="10"/>
      <c r="H20" s="10"/>
      <c r="I20" s="10"/>
      <c r="J20" s="10"/>
      <c r="K20" s="10"/>
      <c r="L20" s="10"/>
      <c r="M20" s="10"/>
      <c r="N20" s="10"/>
      <c r="O20" s="10"/>
    </row>
    <row r="21" spans="1:15">
      <c r="A21" s="10"/>
      <c r="B21" s="10"/>
      <c r="C21" s="10"/>
      <c r="D21" s="10"/>
      <c r="E21" s="10"/>
      <c r="F21" s="10"/>
      <c r="G21" s="10"/>
      <c r="H21" s="10"/>
      <c r="I21" s="10"/>
      <c r="J21" s="10"/>
      <c r="K21" s="10"/>
      <c r="L21" s="10"/>
      <c r="M21" s="10"/>
      <c r="N21" s="10"/>
      <c r="O21" s="10"/>
    </row>
    <row r="22" spans="1:15">
      <c r="A22" s="10"/>
      <c r="B22" s="10"/>
      <c r="C22" s="10"/>
      <c r="D22" s="10"/>
      <c r="E22" s="10"/>
      <c r="F22" s="10"/>
      <c r="G22" s="10"/>
      <c r="H22" s="10"/>
      <c r="I22" s="10"/>
      <c r="J22" s="10"/>
      <c r="K22" s="10"/>
      <c r="L22" s="10"/>
      <c r="M22" s="10"/>
      <c r="N22" s="10"/>
      <c r="O22" s="10"/>
    </row>
    <row r="23" spans="1:15">
      <c r="A23" s="10"/>
      <c r="B23" s="10"/>
      <c r="C23" s="10"/>
      <c r="D23" s="10"/>
      <c r="E23" s="10"/>
      <c r="F23" s="10"/>
      <c r="G23" s="10"/>
      <c r="H23" s="10"/>
      <c r="I23" s="10"/>
      <c r="J23" s="10"/>
      <c r="K23" s="10"/>
      <c r="L23" s="10"/>
      <c r="M23" s="10"/>
      <c r="N23" s="10"/>
      <c r="O23" s="10"/>
    </row>
    <row r="24" spans="1:15">
      <c r="A24" s="10"/>
      <c r="B24" s="10"/>
      <c r="C24" s="10"/>
      <c r="D24" s="10"/>
      <c r="E24" s="10"/>
      <c r="F24" s="10"/>
      <c r="G24" s="10"/>
      <c r="H24" s="10"/>
      <c r="I24" s="10"/>
      <c r="J24" s="10"/>
      <c r="K24" s="10"/>
      <c r="L24" s="10"/>
      <c r="M24" s="10"/>
      <c r="N24" s="10"/>
      <c r="O24" s="10"/>
    </row>
    <row r="25" spans="1:15">
      <c r="A25" s="10"/>
      <c r="B25" s="10"/>
      <c r="C25" s="10"/>
      <c r="D25" s="10"/>
      <c r="E25" s="10"/>
      <c r="F25" s="10"/>
      <c r="G25" s="10"/>
      <c r="H25" s="10"/>
      <c r="I25" s="10"/>
      <c r="J25" s="10"/>
      <c r="K25" s="10"/>
      <c r="L25" s="10"/>
      <c r="M25" s="10"/>
      <c r="N25" s="10"/>
      <c r="O25" s="10"/>
    </row>
    <row r="26" spans="1:15">
      <c r="A26" s="1052" t="s">
        <v>412</v>
      </c>
      <c r="B26" s="10"/>
      <c r="C26" s="10"/>
      <c r="D26" s="10"/>
      <c r="E26" s="10"/>
      <c r="F26" s="10"/>
      <c r="G26" s="10"/>
      <c r="H26" s="10"/>
      <c r="I26" s="10"/>
      <c r="J26" s="10"/>
      <c r="K26" s="10"/>
      <c r="L26" s="10"/>
      <c r="M26" s="10"/>
      <c r="N26" s="10"/>
      <c r="O26" s="10"/>
    </row>
    <row r="27" spans="1:15">
      <c r="A27" s="28" t="s">
        <v>413</v>
      </c>
      <c r="B27" s="10"/>
      <c r="C27" s="10"/>
      <c r="D27" s="10"/>
      <c r="E27" s="10"/>
      <c r="F27" s="10"/>
      <c r="G27" s="10"/>
      <c r="H27" s="10"/>
      <c r="I27" s="10"/>
      <c r="J27" s="10"/>
      <c r="K27" s="10"/>
      <c r="L27" s="10"/>
      <c r="M27" s="10"/>
      <c r="N27" s="10"/>
      <c r="O27" s="10"/>
    </row>
    <row r="28" spans="1:15">
      <c r="A28" s="28" t="s">
        <v>414</v>
      </c>
      <c r="B28" s="10"/>
      <c r="C28" s="10"/>
      <c r="D28" s="10"/>
      <c r="E28" s="10"/>
      <c r="F28" s="10"/>
      <c r="G28" s="10"/>
      <c r="H28" s="10"/>
      <c r="I28" s="10"/>
      <c r="J28" s="10"/>
      <c r="K28" s="10"/>
      <c r="L28" s="10"/>
      <c r="M28" s="10"/>
      <c r="N28" s="10"/>
      <c r="O28" s="10"/>
    </row>
    <row r="29" spans="1:15">
      <c r="A29" s="28" t="s">
        <v>415</v>
      </c>
      <c r="B29" s="10"/>
      <c r="C29" s="10"/>
      <c r="D29" s="10"/>
      <c r="E29" s="10"/>
      <c r="F29" s="10"/>
      <c r="G29" s="10"/>
      <c r="H29" s="10"/>
      <c r="I29" s="10"/>
      <c r="J29" s="10"/>
      <c r="K29" s="10"/>
      <c r="L29" s="10"/>
      <c r="M29" s="10"/>
      <c r="N29" s="10"/>
      <c r="O29" s="10"/>
    </row>
    <row r="30" spans="1:15">
      <c r="A30" s="28" t="s">
        <v>416</v>
      </c>
      <c r="B30" s="10"/>
      <c r="C30" s="10"/>
      <c r="D30" s="10"/>
      <c r="E30" s="10"/>
      <c r="F30" s="10"/>
      <c r="G30" s="10"/>
      <c r="H30" s="10"/>
      <c r="I30" s="10"/>
      <c r="J30" s="10"/>
      <c r="K30" s="10"/>
      <c r="L30" s="10"/>
      <c r="M30" s="10"/>
      <c r="N30" s="10"/>
      <c r="O30" s="10"/>
    </row>
    <row r="31" spans="1:15">
      <c r="A31" s="28"/>
      <c r="B31" s="10"/>
      <c r="C31" s="10"/>
      <c r="D31" s="10"/>
      <c r="E31" s="10"/>
      <c r="F31" s="10"/>
      <c r="G31" s="10"/>
      <c r="H31" s="10"/>
      <c r="I31" s="10"/>
      <c r="J31" s="10"/>
      <c r="K31" s="10"/>
      <c r="L31" s="10"/>
      <c r="M31" s="10"/>
      <c r="N31" s="10"/>
      <c r="O31" s="10"/>
    </row>
    <row r="32" spans="1:15">
      <c r="A32" s="10" t="s">
        <v>1135</v>
      </c>
      <c r="B32" s="10"/>
      <c r="C32" s="10"/>
      <c r="D32" s="10"/>
      <c r="E32" s="10"/>
      <c r="F32" s="10"/>
      <c r="G32" s="10"/>
      <c r="H32" s="10"/>
      <c r="I32" s="10"/>
      <c r="J32" s="10"/>
      <c r="K32" s="10"/>
      <c r="L32" s="10"/>
      <c r="M32" s="10"/>
      <c r="N32" s="10"/>
      <c r="O32" s="10"/>
    </row>
    <row r="33" spans="1:18">
      <c r="A33" s="293"/>
      <c r="B33" s="10"/>
      <c r="C33" s="10"/>
      <c r="D33" s="10"/>
      <c r="E33" s="10"/>
      <c r="F33" s="10"/>
      <c r="G33" s="10"/>
      <c r="H33" s="10"/>
      <c r="I33" s="10"/>
      <c r="J33" s="10"/>
      <c r="K33" s="10"/>
      <c r="L33" s="10"/>
      <c r="M33" s="10"/>
      <c r="N33" s="10"/>
      <c r="O33" s="10"/>
    </row>
    <row r="34" spans="1:18">
      <c r="A34" s="27" t="s">
        <v>24</v>
      </c>
      <c r="B34" s="2"/>
      <c r="C34" s="2"/>
      <c r="D34" s="2"/>
      <c r="E34" s="2"/>
      <c r="F34" s="2"/>
      <c r="G34" s="2"/>
      <c r="H34" s="2"/>
      <c r="I34" s="2"/>
      <c r="J34" s="2"/>
      <c r="K34" s="2"/>
      <c r="L34" s="2"/>
      <c r="M34" s="2"/>
      <c r="N34" s="2"/>
      <c r="O34" s="2"/>
      <c r="P34" s="2"/>
      <c r="Q34" s="2"/>
      <c r="R34" s="2"/>
    </row>
    <row r="35" spans="1:18" ht="15" customHeight="1">
      <c r="A35" s="32" t="s">
        <v>1134</v>
      </c>
      <c r="B35" s="32" t="s">
        <v>410</v>
      </c>
      <c r="C35" s="107"/>
      <c r="D35" s="107"/>
      <c r="E35" s="107"/>
      <c r="F35" s="107"/>
      <c r="G35" s="107"/>
      <c r="H35" s="107"/>
      <c r="I35" s="107"/>
      <c r="J35" s="107"/>
      <c r="K35" s="107"/>
      <c r="L35" s="107"/>
      <c r="M35" s="107"/>
      <c r="N35" s="107"/>
      <c r="O35" s="10"/>
      <c r="P35" s="10"/>
      <c r="Q35" s="10"/>
      <c r="R35" s="10"/>
    </row>
    <row r="36" spans="1:18">
      <c r="A36" s="106" t="s">
        <v>418</v>
      </c>
      <c r="B36" s="13"/>
      <c r="C36" s="104"/>
      <c r="D36" s="104"/>
      <c r="E36" s="104"/>
      <c r="F36" s="104"/>
      <c r="G36" s="104"/>
      <c r="H36" s="104"/>
      <c r="I36" s="104"/>
      <c r="J36" s="104"/>
      <c r="K36" s="104"/>
      <c r="L36" s="104"/>
      <c r="M36" s="104"/>
      <c r="N36" s="104"/>
      <c r="O36" s="104"/>
      <c r="P36" s="104"/>
      <c r="Q36" s="104"/>
      <c r="R36" s="104"/>
    </row>
    <row r="37" spans="1:18">
      <c r="A37" s="90"/>
      <c r="B37" s="13"/>
      <c r="C37" s="13"/>
      <c r="D37" s="13"/>
      <c r="E37" s="13"/>
      <c r="F37" s="13"/>
      <c r="G37" s="13"/>
      <c r="H37" s="13"/>
      <c r="I37" s="13"/>
      <c r="J37" s="13"/>
      <c r="K37" s="13"/>
      <c r="L37" s="13"/>
      <c r="M37" s="13"/>
      <c r="N37" s="13"/>
      <c r="O37" s="13"/>
      <c r="P37" s="13"/>
      <c r="Q37" s="13"/>
      <c r="R37" s="13"/>
    </row>
    <row r="38" spans="1:18">
      <c r="A38" s="13"/>
      <c r="B38" s="81" t="s">
        <v>420</v>
      </c>
      <c r="C38" s="82"/>
      <c r="D38" s="82"/>
      <c r="E38" s="82"/>
      <c r="F38" s="82"/>
      <c r="G38" s="82"/>
      <c r="H38" s="82"/>
      <c r="I38" s="82"/>
      <c r="J38" s="82"/>
      <c r="K38" s="83"/>
      <c r="L38" s="13"/>
      <c r="M38" s="13"/>
      <c r="N38" s="13"/>
      <c r="O38" s="13"/>
      <c r="P38" s="13"/>
      <c r="Q38" s="13"/>
      <c r="R38" s="13"/>
    </row>
    <row r="39" spans="1:18">
      <c r="A39" s="13"/>
      <c r="B39" s="84"/>
      <c r="C39" s="86"/>
      <c r="D39" s="86"/>
      <c r="E39" s="86"/>
      <c r="F39" s="86"/>
      <c r="G39" s="86"/>
      <c r="H39" s="86"/>
      <c r="I39" s="86"/>
      <c r="J39" s="86"/>
      <c r="K39" s="85"/>
      <c r="L39" s="13"/>
      <c r="M39" s="13"/>
      <c r="N39" s="13"/>
      <c r="O39" s="13"/>
      <c r="P39" s="13"/>
      <c r="Q39" s="13"/>
      <c r="R39" s="13"/>
    </row>
    <row r="40" spans="1:18">
      <c r="A40" s="13"/>
      <c r="B40" s="87"/>
      <c r="C40" s="88"/>
      <c r="D40" s="88"/>
      <c r="E40" s="88"/>
      <c r="F40" s="88"/>
      <c r="G40" s="88"/>
      <c r="H40" s="88"/>
      <c r="I40" s="88"/>
      <c r="J40" s="88"/>
      <c r="K40" s="89"/>
      <c r="L40" s="13"/>
      <c r="M40" s="13"/>
      <c r="N40" s="13"/>
      <c r="O40" s="13"/>
      <c r="P40" s="13"/>
      <c r="Q40" s="13"/>
      <c r="R40" s="13"/>
    </row>
    <row r="41" spans="1:18">
      <c r="A41" s="10"/>
      <c r="B41" s="10"/>
      <c r="C41" s="10"/>
      <c r="D41" s="10"/>
      <c r="E41" s="10"/>
      <c r="F41" s="10"/>
      <c r="G41" s="10"/>
      <c r="H41" s="10"/>
      <c r="I41" s="10"/>
      <c r="J41" s="10"/>
      <c r="K41" s="10"/>
      <c r="L41" s="10"/>
      <c r="M41" s="10"/>
      <c r="N41" s="10"/>
      <c r="O41" s="10"/>
      <c r="P41" s="10"/>
      <c r="Q41" s="10"/>
      <c r="R41" s="10"/>
    </row>
    <row r="42" spans="1:18">
      <c r="A42" s="113" t="s">
        <v>547</v>
      </c>
      <c r="B42" s="114"/>
      <c r="C42" s="114"/>
      <c r="D42" s="114"/>
      <c r="E42" s="114"/>
      <c r="F42" s="114"/>
      <c r="G42" s="114"/>
      <c r="H42" s="114"/>
      <c r="I42" s="114"/>
      <c r="J42" s="114"/>
      <c r="K42" s="114"/>
      <c r="L42" s="114"/>
      <c r="M42" s="114"/>
      <c r="N42" s="114"/>
      <c r="O42" s="115"/>
    </row>
    <row r="43" spans="1:18">
      <c r="A43" s="116" t="s">
        <v>1136</v>
      </c>
      <c r="B43" s="112"/>
      <c r="C43" s="112"/>
      <c r="D43" s="112"/>
      <c r="E43" s="112"/>
      <c r="F43" s="112"/>
      <c r="G43" s="112"/>
      <c r="H43" s="112"/>
      <c r="I43" s="112"/>
      <c r="J43" s="112"/>
      <c r="K43" s="112"/>
      <c r="L43" s="112"/>
      <c r="M43" s="112"/>
      <c r="N43" s="112"/>
      <c r="O43" s="117"/>
    </row>
    <row r="44" spans="1:18">
      <c r="A44" s="118"/>
      <c r="B44" s="119"/>
      <c r="C44" s="119"/>
      <c r="D44" s="119"/>
      <c r="E44" s="119"/>
      <c r="F44" s="119"/>
      <c r="G44" s="119"/>
      <c r="H44" s="119"/>
      <c r="I44" s="119"/>
      <c r="J44" s="119"/>
      <c r="K44" s="119"/>
      <c r="L44" s="119"/>
      <c r="M44" s="119"/>
      <c r="N44" s="119"/>
      <c r="O44" s="120"/>
    </row>
    <row r="45" spans="1:18">
      <c r="A45" s="112"/>
      <c r="B45" s="10"/>
      <c r="C45" s="10"/>
      <c r="D45" s="10"/>
      <c r="E45" s="10"/>
      <c r="F45" s="10"/>
      <c r="G45" s="10"/>
      <c r="H45" s="10"/>
      <c r="I45" s="10"/>
      <c r="J45" s="10"/>
      <c r="K45" s="10"/>
      <c r="L45" s="10"/>
      <c r="M45" s="10"/>
      <c r="N45" s="10"/>
      <c r="O45" s="10"/>
      <c r="P45" s="10"/>
      <c r="Q45" s="10"/>
      <c r="R45" s="10"/>
    </row>
    <row r="46" spans="1:18">
      <c r="A46" s="27" t="s">
        <v>28</v>
      </c>
      <c r="B46" s="2"/>
      <c r="C46" s="2"/>
      <c r="D46" s="2"/>
      <c r="E46" s="2"/>
      <c r="F46" s="2"/>
      <c r="G46" s="2"/>
      <c r="H46" s="2"/>
      <c r="I46" s="2"/>
      <c r="J46" s="2"/>
      <c r="K46" s="2"/>
      <c r="L46" s="2"/>
      <c r="M46" s="2"/>
      <c r="N46" s="2"/>
      <c r="O46" s="2"/>
      <c r="P46" s="2"/>
      <c r="Q46" s="2"/>
      <c r="R46" s="2"/>
    </row>
    <row r="47" spans="1:18">
      <c r="A47" s="32" t="s">
        <v>1134</v>
      </c>
      <c r="B47" s="32" t="s">
        <v>410</v>
      </c>
      <c r="C47" s="10"/>
      <c r="D47" s="10"/>
      <c r="E47" s="10"/>
      <c r="F47" s="10"/>
      <c r="G47" s="10"/>
      <c r="H47" s="10"/>
      <c r="I47" s="10"/>
      <c r="J47" s="10"/>
      <c r="K47" s="10"/>
      <c r="L47" s="10"/>
      <c r="M47" s="10"/>
      <c r="N47" s="10"/>
      <c r="O47" s="10"/>
      <c r="P47" s="10"/>
      <c r="Q47" s="10"/>
      <c r="R47" s="10"/>
    </row>
    <row r="48" spans="1:18">
      <c r="A48" s="69" t="s">
        <v>1137</v>
      </c>
      <c r="B48" s="69"/>
      <c r="C48" s="13"/>
      <c r="D48" s="13"/>
      <c r="E48" s="13"/>
      <c r="F48" s="13"/>
      <c r="G48" s="13"/>
      <c r="H48" s="13"/>
      <c r="I48" s="13"/>
      <c r="J48" s="13"/>
      <c r="K48" s="13"/>
      <c r="L48" s="13"/>
      <c r="M48" s="13"/>
      <c r="N48" s="13"/>
      <c r="O48" s="104"/>
      <c r="P48" s="104"/>
      <c r="Q48" s="104"/>
      <c r="R48" s="104"/>
    </row>
    <row r="49" spans="1:18">
      <c r="A49" s="54" t="s">
        <v>1138</v>
      </c>
      <c r="B49" s="69"/>
      <c r="C49" s="13"/>
      <c r="D49" s="13"/>
      <c r="E49" s="13"/>
      <c r="F49" s="13"/>
      <c r="G49" s="13"/>
      <c r="H49" s="13"/>
      <c r="I49" s="13"/>
      <c r="J49" s="13"/>
      <c r="K49" s="13"/>
      <c r="L49" s="13"/>
      <c r="M49" s="13"/>
      <c r="N49" s="13"/>
      <c r="O49" s="104"/>
      <c r="P49" s="104"/>
      <c r="Q49" s="104"/>
      <c r="R49" s="104"/>
    </row>
    <row r="50" spans="1:18">
      <c r="A50" s="13"/>
      <c r="B50" s="70"/>
      <c r="C50" s="70"/>
      <c r="D50" s="70"/>
      <c r="E50" s="70"/>
      <c r="F50" s="619" t="s">
        <v>80</v>
      </c>
      <c r="G50" s="1117" t="s">
        <v>81</v>
      </c>
      <c r="H50" s="1118"/>
      <c r="I50" s="1118"/>
      <c r="J50" s="1118"/>
      <c r="K50" s="1118"/>
      <c r="L50" s="1118"/>
      <c r="M50" s="1118"/>
      <c r="N50" s="1118"/>
      <c r="O50" s="1118"/>
      <c r="P50" s="1119"/>
      <c r="Q50" s="13"/>
      <c r="R50" s="13"/>
    </row>
    <row r="51" spans="1:18">
      <c r="A51" s="13"/>
      <c r="B51" s="130"/>
      <c r="C51" s="70"/>
      <c r="D51" s="70"/>
      <c r="E51" s="70"/>
      <c r="F51" s="620">
        <f>F74</f>
        <v>0</v>
      </c>
      <c r="G51" s="33">
        <v>2026</v>
      </c>
      <c r="H51" s="34">
        <v>2027</v>
      </c>
      <c r="I51" s="33">
        <v>2028</v>
      </c>
      <c r="J51" s="34">
        <v>2029</v>
      </c>
      <c r="K51" s="33">
        <v>2030</v>
      </c>
      <c r="L51" s="34">
        <v>2031</v>
      </c>
      <c r="M51" s="33">
        <v>2032</v>
      </c>
      <c r="N51" s="34">
        <v>2033</v>
      </c>
      <c r="O51" s="33">
        <v>2034</v>
      </c>
      <c r="P51" s="33">
        <v>2035</v>
      </c>
      <c r="Q51" s="13"/>
      <c r="R51" s="13"/>
    </row>
    <row r="52" spans="1:18" ht="30">
      <c r="A52" s="13"/>
      <c r="B52" s="507" t="s">
        <v>1139</v>
      </c>
      <c r="C52" s="70"/>
      <c r="D52" s="70"/>
      <c r="E52" s="70"/>
      <c r="F52" s="660" t="s">
        <v>487</v>
      </c>
      <c r="G52" s="508"/>
      <c r="H52" s="508"/>
      <c r="I52" s="508"/>
      <c r="J52" s="508"/>
      <c r="K52" s="508"/>
      <c r="L52" s="508"/>
      <c r="M52" s="508"/>
      <c r="N52" s="508"/>
      <c r="O52" s="508"/>
      <c r="P52" s="508"/>
      <c r="Q52" s="13"/>
      <c r="R52" s="13"/>
    </row>
    <row r="53" spans="1:18">
      <c r="A53" s="10"/>
      <c r="B53" s="10"/>
      <c r="C53" s="10"/>
      <c r="D53" s="10"/>
      <c r="E53" s="10"/>
      <c r="F53" s="10"/>
      <c r="G53" s="10"/>
      <c r="H53" s="10"/>
      <c r="I53" s="10"/>
      <c r="J53" s="10"/>
      <c r="K53" s="10"/>
      <c r="L53" s="10"/>
      <c r="M53" s="10"/>
      <c r="N53" s="10"/>
      <c r="O53" s="10"/>
    </row>
    <row r="54" spans="1:18">
      <c r="A54" s="113" t="s">
        <v>547</v>
      </c>
      <c r="B54" s="114"/>
      <c r="C54" s="114"/>
      <c r="D54" s="114"/>
      <c r="E54" s="114"/>
      <c r="F54" s="114"/>
      <c r="G54" s="114"/>
      <c r="H54" s="114"/>
      <c r="I54" s="114"/>
      <c r="J54" s="114"/>
      <c r="K54" s="114"/>
      <c r="L54" s="114"/>
      <c r="M54" s="114"/>
      <c r="N54" s="114"/>
      <c r="O54" s="115"/>
    </row>
    <row r="55" spans="1:18">
      <c r="A55" s="116"/>
      <c r="B55" s="112" t="s">
        <v>1140</v>
      </c>
      <c r="C55" s="112"/>
      <c r="D55" s="112"/>
      <c r="E55" s="112"/>
      <c r="F55" s="112"/>
      <c r="G55" s="112"/>
      <c r="H55" s="112"/>
      <c r="I55" s="112"/>
      <c r="J55" s="112"/>
      <c r="K55" s="112"/>
      <c r="L55" s="112"/>
      <c r="M55" s="112"/>
      <c r="N55" s="112"/>
      <c r="O55" s="117"/>
    </row>
    <row r="56" spans="1:18" ht="60">
      <c r="A56" s="116"/>
      <c r="B56" s="154" t="s">
        <v>1141</v>
      </c>
      <c r="C56" s="153" t="s">
        <v>1142</v>
      </c>
      <c r="D56" s="112"/>
      <c r="E56" s="112"/>
      <c r="F56" s="112"/>
      <c r="G56" s="112"/>
      <c r="H56" s="112"/>
      <c r="I56" s="112"/>
      <c r="J56" s="112"/>
      <c r="K56" s="112"/>
      <c r="L56" s="112"/>
      <c r="M56" s="112"/>
      <c r="N56" s="112"/>
      <c r="O56" s="117"/>
    </row>
    <row r="57" spans="1:18">
      <c r="A57" s="116"/>
      <c r="B57" s="124" t="s">
        <v>1143</v>
      </c>
      <c r="C57" s="291">
        <v>1.9E-2</v>
      </c>
      <c r="D57" s="112"/>
      <c r="E57" s="112"/>
      <c r="F57" s="112"/>
      <c r="G57" s="112"/>
      <c r="H57" s="112"/>
      <c r="I57" s="112"/>
      <c r="J57" s="112"/>
      <c r="K57" s="112"/>
      <c r="L57" s="112"/>
      <c r="M57" s="112"/>
      <c r="N57" s="112"/>
      <c r="O57" s="117"/>
    </row>
    <row r="58" spans="1:18">
      <c r="A58" s="116"/>
      <c r="B58" s="124" t="s">
        <v>1144</v>
      </c>
      <c r="C58" s="291">
        <v>5.5E-2</v>
      </c>
      <c r="D58" s="112"/>
      <c r="E58" s="112"/>
      <c r="F58" s="112"/>
      <c r="G58" s="112"/>
      <c r="H58" s="112"/>
      <c r="I58" s="112"/>
      <c r="J58" s="112"/>
      <c r="K58" s="112"/>
      <c r="L58" s="112"/>
      <c r="M58" s="112"/>
      <c r="N58" s="112"/>
      <c r="O58" s="117"/>
    </row>
    <row r="59" spans="1:18">
      <c r="A59" s="116"/>
      <c r="B59" s="124" t="s">
        <v>1145</v>
      </c>
      <c r="C59" s="290">
        <v>0.16</v>
      </c>
      <c r="D59" s="112"/>
      <c r="E59" s="112"/>
      <c r="F59" s="112"/>
      <c r="G59" s="112"/>
      <c r="H59" s="112"/>
      <c r="I59" s="112"/>
      <c r="J59" s="112"/>
      <c r="K59" s="112"/>
      <c r="L59" s="112"/>
      <c r="M59" s="112"/>
      <c r="N59" s="112"/>
      <c r="O59" s="117"/>
    </row>
    <row r="60" spans="1:18">
      <c r="A60" s="116"/>
      <c r="B60" s="294" t="s">
        <v>1146</v>
      </c>
      <c r="C60" s="292"/>
      <c r="D60" s="112"/>
      <c r="E60" s="112"/>
      <c r="F60" s="112"/>
      <c r="G60" s="112"/>
      <c r="H60" s="112"/>
      <c r="I60" s="112"/>
      <c r="J60" s="112"/>
      <c r="K60" s="112"/>
      <c r="L60" s="112"/>
      <c r="M60" s="112"/>
      <c r="N60" s="112"/>
      <c r="O60" s="117"/>
    </row>
    <row r="61" spans="1:18">
      <c r="A61" s="116"/>
      <c r="B61" s="112"/>
      <c r="C61" s="292"/>
      <c r="D61" s="112"/>
      <c r="E61" s="112"/>
      <c r="F61" s="112"/>
      <c r="G61" s="112"/>
      <c r="H61" s="112"/>
      <c r="I61" s="112"/>
      <c r="J61" s="112"/>
      <c r="K61" s="112"/>
      <c r="L61" s="112"/>
      <c r="M61" s="112"/>
      <c r="N61" s="112"/>
      <c r="O61" s="117"/>
    </row>
    <row r="62" spans="1:18">
      <c r="A62" s="116" t="s">
        <v>1147</v>
      </c>
      <c r="B62" s="112"/>
      <c r="C62" s="112"/>
      <c r="D62" s="112"/>
      <c r="E62" s="112"/>
      <c r="F62" s="112"/>
      <c r="G62" s="112"/>
      <c r="H62" s="112"/>
      <c r="I62" s="112"/>
      <c r="J62" s="112"/>
      <c r="K62" s="112"/>
      <c r="L62" s="112"/>
      <c r="M62" s="112"/>
      <c r="N62" s="112"/>
      <c r="O62" s="117"/>
    </row>
    <row r="63" spans="1:18">
      <c r="A63" s="116" t="s">
        <v>1148</v>
      </c>
      <c r="B63" s="112"/>
      <c r="C63" s="112"/>
      <c r="D63" s="112"/>
      <c r="E63" s="112"/>
      <c r="F63" s="112"/>
      <c r="G63" s="112"/>
      <c r="H63" s="112"/>
      <c r="I63" s="112"/>
      <c r="J63" s="112"/>
      <c r="K63" s="112"/>
      <c r="L63" s="112"/>
      <c r="M63" s="112"/>
      <c r="N63" s="112"/>
      <c r="O63" s="117"/>
    </row>
    <row r="64" spans="1:18">
      <c r="A64" s="116" t="s">
        <v>1149</v>
      </c>
      <c r="B64" s="112"/>
      <c r="C64" s="112"/>
      <c r="D64" s="112"/>
      <c r="E64" s="112"/>
      <c r="F64" s="112"/>
      <c r="G64" s="112"/>
      <c r="H64" s="112"/>
      <c r="I64" s="112"/>
      <c r="J64" s="112"/>
      <c r="K64" s="112"/>
      <c r="L64" s="112"/>
      <c r="M64" s="112"/>
      <c r="N64" s="112"/>
      <c r="O64" s="117"/>
    </row>
    <row r="65" spans="1:18">
      <c r="A65" s="116" t="s">
        <v>1150</v>
      </c>
      <c r="B65" s="112"/>
      <c r="C65" s="112"/>
      <c r="D65" s="112"/>
      <c r="E65" s="112"/>
      <c r="F65" s="112"/>
      <c r="G65" s="112"/>
      <c r="H65" s="112"/>
      <c r="I65" s="112"/>
      <c r="J65" s="112"/>
      <c r="K65" s="112"/>
      <c r="L65" s="112"/>
      <c r="M65" s="112"/>
      <c r="N65" s="112"/>
      <c r="O65" s="117"/>
    </row>
    <row r="66" spans="1:18">
      <c r="A66" s="116" t="s">
        <v>1151</v>
      </c>
      <c r="B66" s="112"/>
      <c r="C66" s="112"/>
      <c r="D66" s="112"/>
      <c r="E66" s="112"/>
      <c r="F66" s="112"/>
      <c r="G66" s="112"/>
      <c r="H66" s="112"/>
      <c r="I66" s="112"/>
      <c r="J66" s="112"/>
      <c r="K66" s="112"/>
      <c r="L66" s="112"/>
      <c r="M66" s="112"/>
      <c r="N66" s="112"/>
      <c r="O66" s="117"/>
    </row>
    <row r="67" spans="1:18">
      <c r="A67" s="242" t="s">
        <v>1152</v>
      </c>
      <c r="B67" s="112"/>
      <c r="C67" s="112"/>
      <c r="D67" s="112"/>
      <c r="E67" s="112"/>
      <c r="F67" s="112"/>
      <c r="G67" s="112"/>
      <c r="H67" s="112"/>
      <c r="I67" s="112"/>
      <c r="J67" s="112"/>
      <c r="K67" s="112"/>
      <c r="L67" s="112"/>
      <c r="M67" s="112"/>
      <c r="N67" s="112"/>
      <c r="O67" s="117"/>
    </row>
    <row r="68" spans="1:18">
      <c r="A68" s="118"/>
      <c r="B68" s="119"/>
      <c r="C68" s="119"/>
      <c r="D68" s="119"/>
      <c r="E68" s="119"/>
      <c r="F68" s="119"/>
      <c r="G68" s="119"/>
      <c r="H68" s="119"/>
      <c r="I68" s="119"/>
      <c r="J68" s="119"/>
      <c r="K68" s="119"/>
      <c r="L68" s="119"/>
      <c r="M68" s="119"/>
      <c r="N68" s="119"/>
      <c r="O68" s="120"/>
    </row>
    <row r="69" spans="1:18">
      <c r="A69" s="112"/>
      <c r="B69" s="10"/>
      <c r="C69" s="10"/>
      <c r="D69" s="10"/>
      <c r="E69" s="10"/>
      <c r="F69" s="10"/>
      <c r="G69" s="10"/>
      <c r="H69" s="10"/>
      <c r="I69" s="10"/>
      <c r="J69" s="10"/>
      <c r="K69" s="10"/>
      <c r="L69" s="10"/>
      <c r="M69" s="10"/>
      <c r="N69" s="10"/>
      <c r="O69" s="10"/>
    </row>
    <row r="70" spans="1:18">
      <c r="A70" s="27" t="s">
        <v>31</v>
      </c>
      <c r="B70" s="2"/>
      <c r="C70" s="2"/>
      <c r="D70" s="2"/>
      <c r="E70" s="2"/>
      <c r="F70" s="2"/>
      <c r="G70" s="2"/>
      <c r="H70" s="2"/>
      <c r="I70" s="2"/>
      <c r="J70" s="2"/>
      <c r="K70" s="2"/>
      <c r="L70" s="2"/>
      <c r="M70" s="2"/>
      <c r="N70" s="2"/>
      <c r="O70" s="2"/>
      <c r="P70" s="2"/>
      <c r="Q70" s="2"/>
      <c r="R70" s="2"/>
    </row>
    <row r="71" spans="1:18">
      <c r="A71" s="32" t="s">
        <v>1153</v>
      </c>
      <c r="B71" s="32" t="s">
        <v>410</v>
      </c>
      <c r="C71" s="10"/>
      <c r="D71" s="10"/>
      <c r="E71" s="10"/>
      <c r="F71" s="10"/>
      <c r="G71" s="10"/>
      <c r="H71" s="10"/>
      <c r="I71" s="10"/>
      <c r="J71" s="10"/>
      <c r="K71" s="10"/>
      <c r="L71" s="10"/>
      <c r="M71" s="10"/>
      <c r="N71" s="10"/>
      <c r="O71" s="10"/>
      <c r="P71" s="10"/>
      <c r="Q71" s="10"/>
      <c r="R71" s="10"/>
    </row>
    <row r="72" spans="1:18">
      <c r="A72" s="69" t="s">
        <v>1154</v>
      </c>
      <c r="B72" s="13"/>
      <c r="C72" s="13"/>
      <c r="D72" s="13"/>
      <c r="E72" s="13"/>
      <c r="F72" s="13"/>
      <c r="G72" s="13"/>
      <c r="H72" s="13"/>
      <c r="I72" s="13"/>
      <c r="J72" s="13"/>
      <c r="K72" s="13"/>
      <c r="L72" s="13"/>
      <c r="M72" s="13"/>
      <c r="N72" s="13"/>
      <c r="O72" s="104"/>
      <c r="P72" s="104"/>
      <c r="Q72" s="104"/>
      <c r="R72" s="104"/>
    </row>
    <row r="73" spans="1:18">
      <c r="A73" s="13"/>
      <c r="B73" s="13"/>
      <c r="C73" s="13"/>
      <c r="D73" s="13"/>
      <c r="E73" s="13"/>
      <c r="F73" s="619" t="s">
        <v>80</v>
      </c>
      <c r="G73" s="1117" t="s">
        <v>81</v>
      </c>
      <c r="H73" s="1118"/>
      <c r="I73" s="1118"/>
      <c r="J73" s="1118"/>
      <c r="K73" s="1118"/>
      <c r="L73" s="1118"/>
      <c r="M73" s="1118"/>
      <c r="N73" s="1118"/>
      <c r="O73" s="1118"/>
      <c r="P73" s="1119"/>
      <c r="Q73" s="13"/>
      <c r="R73" s="13"/>
    </row>
    <row r="74" spans="1:18" ht="45">
      <c r="A74" s="13"/>
      <c r="B74" s="96" t="s">
        <v>1155</v>
      </c>
      <c r="C74" s="602" t="s">
        <v>451</v>
      </c>
      <c r="D74" s="478" t="s">
        <v>452</v>
      </c>
      <c r="E74" s="13"/>
      <c r="F74" s="620">
        <v>0</v>
      </c>
      <c r="G74" s="33">
        <v>2026</v>
      </c>
      <c r="H74" s="34">
        <v>2027</v>
      </c>
      <c r="I74" s="33">
        <v>2028</v>
      </c>
      <c r="J74" s="34">
        <v>2029</v>
      </c>
      <c r="K74" s="33">
        <v>2030</v>
      </c>
      <c r="L74" s="34">
        <v>2031</v>
      </c>
      <c r="M74" s="33">
        <v>2032</v>
      </c>
      <c r="N74" s="34">
        <v>2033</v>
      </c>
      <c r="O74" s="33">
        <v>2034</v>
      </c>
      <c r="P74" s="33">
        <v>2035</v>
      </c>
      <c r="Q74" s="13"/>
      <c r="R74" s="13"/>
    </row>
    <row r="75" spans="1:18" ht="30">
      <c r="A75" s="13"/>
      <c r="B75" s="108" t="s">
        <v>1156</v>
      </c>
      <c r="C75" s="633" t="s">
        <v>145</v>
      </c>
      <c r="D75" s="585"/>
      <c r="E75" s="13"/>
      <c r="F75" s="660"/>
      <c r="G75" s="498">
        <f>F75*(1+'BDD Coûts unitaires repères'!K10)^(G74-F74)</f>
        <v>0</v>
      </c>
      <c r="H75" s="498">
        <f>G75*(1+'BDD Coûts unitaires repères'!L$10)</f>
        <v>0</v>
      </c>
      <c r="I75" s="498">
        <f>H75*(1+'BDD Coûts unitaires repères'!M$10)</f>
        <v>0</v>
      </c>
      <c r="J75" s="498">
        <f>I75*(1+'BDD Coûts unitaires repères'!N$10)</f>
        <v>0</v>
      </c>
      <c r="K75" s="498">
        <f>J75*(1+'BDD Coûts unitaires repères'!O$10)</f>
        <v>0</v>
      </c>
      <c r="L75" s="498">
        <f>K75*(1+'BDD Coûts unitaires repères'!P$10)</f>
        <v>0</v>
      </c>
      <c r="M75" s="498">
        <f>L75*(1+'BDD Coûts unitaires repères'!Q$10)</f>
        <v>0</v>
      </c>
      <c r="N75" s="498">
        <f>M75*(1+'BDD Coûts unitaires repères'!R$10)</f>
        <v>0</v>
      </c>
      <c r="O75" s="498">
        <f>N75*(1+'BDD Coûts unitaires repères'!S$10)</f>
        <v>0</v>
      </c>
      <c r="P75" s="498">
        <f>O75*(1+'BDD Coûts unitaires repères'!T$10)</f>
        <v>0</v>
      </c>
      <c r="Q75" s="13"/>
      <c r="R75" s="13"/>
    </row>
    <row r="76" spans="1:18" ht="26.25">
      <c r="A76" s="13"/>
      <c r="B76" s="298" t="s">
        <v>1157</v>
      </c>
      <c r="C76" s="633" t="s">
        <v>145</v>
      </c>
      <c r="D76" s="585"/>
      <c r="E76" s="13"/>
      <c r="F76" s="297"/>
      <c r="G76" s="498">
        <f>F76*(1+'BDD Coûts unitaires repères'!K10)^(G74-F74)</f>
        <v>0</v>
      </c>
      <c r="H76" s="498">
        <f>G76*(1+'BDD Coûts unitaires repères'!L$10)</f>
        <v>0</v>
      </c>
      <c r="I76" s="498">
        <f>H76*(1+'BDD Coûts unitaires repères'!M$10)</f>
        <v>0</v>
      </c>
      <c r="J76" s="498">
        <f>I76*(1+'BDD Coûts unitaires repères'!N$10)</f>
        <v>0</v>
      </c>
      <c r="K76" s="498">
        <f>J76*(1+'BDD Coûts unitaires repères'!O$10)</f>
        <v>0</v>
      </c>
      <c r="L76" s="498">
        <f>K76*(1+'BDD Coûts unitaires repères'!P$10)</f>
        <v>0</v>
      </c>
      <c r="M76" s="498">
        <f>L76*(1+'BDD Coûts unitaires repères'!Q$10)</f>
        <v>0</v>
      </c>
      <c r="N76" s="498">
        <f>M76*(1+'BDD Coûts unitaires repères'!R$10)</f>
        <v>0</v>
      </c>
      <c r="O76" s="498">
        <f>N76*(1+'BDD Coûts unitaires repères'!S$10)</f>
        <v>0</v>
      </c>
      <c r="P76" s="498">
        <f>O76*(1+'BDD Coûts unitaires repères'!T$10)</f>
        <v>0</v>
      </c>
      <c r="Q76" s="13"/>
      <c r="R76" s="13"/>
    </row>
    <row r="77" spans="1:18">
      <c r="A77" s="10"/>
      <c r="B77" s="10"/>
      <c r="C77" s="10"/>
      <c r="D77" s="10"/>
      <c r="E77" s="10"/>
      <c r="F77" s="10"/>
      <c r="G77" s="10"/>
      <c r="H77" s="10"/>
      <c r="I77" s="10"/>
      <c r="J77" s="10"/>
      <c r="K77" s="10"/>
      <c r="L77" s="10"/>
      <c r="M77" s="10"/>
      <c r="N77" s="10"/>
      <c r="O77" s="10"/>
    </row>
    <row r="78" spans="1:18">
      <c r="A78" s="113" t="s">
        <v>547</v>
      </c>
      <c r="B78" s="114"/>
      <c r="C78" s="114"/>
      <c r="D78" s="114"/>
      <c r="E78" s="114"/>
      <c r="F78" s="114"/>
      <c r="G78" s="114"/>
      <c r="H78" s="114"/>
      <c r="I78" s="114"/>
      <c r="J78" s="114"/>
      <c r="K78" s="114"/>
      <c r="L78" s="114"/>
      <c r="M78" s="114"/>
      <c r="N78" s="114"/>
      <c r="O78" s="115"/>
    </row>
    <row r="79" spans="1:18">
      <c r="A79" s="116" t="s">
        <v>468</v>
      </c>
      <c r="B79" s="112"/>
      <c r="C79" s="112"/>
      <c r="D79" s="112"/>
      <c r="E79" s="112"/>
      <c r="F79" s="112"/>
      <c r="G79" s="112"/>
      <c r="H79" s="112"/>
      <c r="I79" s="112"/>
      <c r="J79" s="112"/>
      <c r="K79" s="112"/>
      <c r="L79" s="112"/>
      <c r="M79" s="112"/>
      <c r="N79" s="112"/>
      <c r="O79" s="117"/>
    </row>
    <row r="80" spans="1:18">
      <c r="A80" s="454" t="s">
        <v>3</v>
      </c>
      <c r="B80" s="112"/>
      <c r="C80" s="112"/>
      <c r="D80" s="112"/>
      <c r="E80" s="112"/>
      <c r="F80" s="112"/>
      <c r="G80" s="112"/>
      <c r="H80" s="112"/>
      <c r="I80" s="112"/>
      <c r="J80" s="112"/>
      <c r="K80" s="112"/>
      <c r="L80" s="112"/>
      <c r="M80" s="112"/>
      <c r="N80" s="112"/>
      <c r="O80" s="117"/>
    </row>
    <row r="81" spans="1:18">
      <c r="A81" s="476" t="s">
        <v>1158</v>
      </c>
      <c r="B81" s="112"/>
      <c r="C81" s="112"/>
      <c r="D81" s="112"/>
      <c r="E81" s="112"/>
      <c r="F81" s="112"/>
      <c r="G81" s="112"/>
      <c r="H81" s="112"/>
      <c r="I81" s="112"/>
      <c r="J81" s="112"/>
      <c r="K81" s="112"/>
      <c r="L81" s="112"/>
      <c r="M81" s="112"/>
      <c r="N81" s="112"/>
      <c r="O81" s="117"/>
    </row>
    <row r="82" spans="1:18">
      <c r="A82" s="112" t="s">
        <v>1159</v>
      </c>
      <c r="B82" s="112"/>
      <c r="C82" s="112"/>
      <c r="D82" s="112"/>
      <c r="E82" s="112"/>
      <c r="F82" s="112"/>
      <c r="G82" s="112"/>
      <c r="H82" s="112"/>
      <c r="I82" s="112"/>
      <c r="J82" s="112"/>
      <c r="K82" s="112"/>
      <c r="L82" s="112"/>
      <c r="M82" s="112"/>
      <c r="N82" s="112"/>
      <c r="O82" s="117"/>
    </row>
    <row r="83" spans="1:18">
      <c r="A83" s="112" t="s">
        <v>1160</v>
      </c>
      <c r="B83" s="112"/>
      <c r="C83" s="112"/>
      <c r="D83" s="112"/>
      <c r="E83" s="112"/>
      <c r="F83" s="112"/>
      <c r="G83" s="112"/>
      <c r="H83" s="112"/>
      <c r="I83" s="112"/>
      <c r="J83" s="112"/>
      <c r="K83" s="112"/>
      <c r="L83" s="112"/>
      <c r="M83" s="112"/>
      <c r="N83" s="112"/>
      <c r="O83" s="117"/>
    </row>
    <row r="84" spans="1:18">
      <c r="A84" s="116" t="s">
        <v>1161</v>
      </c>
      <c r="B84" s="112"/>
      <c r="C84" s="112"/>
      <c r="D84" s="112"/>
      <c r="E84" s="112"/>
      <c r="F84" s="112"/>
      <c r="G84" s="112"/>
      <c r="H84" s="112"/>
      <c r="I84" s="112"/>
      <c r="J84" s="112"/>
      <c r="K84" s="112"/>
      <c r="L84" s="112"/>
      <c r="M84" s="112"/>
      <c r="N84" s="112"/>
      <c r="O84" s="117"/>
    </row>
    <row r="85" spans="1:18">
      <c r="A85" s="121"/>
      <c r="B85" s="119"/>
      <c r="C85" s="119"/>
      <c r="D85" s="119"/>
      <c r="E85" s="119"/>
      <c r="F85" s="119"/>
      <c r="G85" s="119"/>
      <c r="H85" s="119"/>
      <c r="I85" s="119"/>
      <c r="J85" s="119"/>
      <c r="K85" s="119"/>
      <c r="L85" s="119"/>
      <c r="M85" s="119"/>
      <c r="N85" s="119"/>
      <c r="O85" s="120"/>
    </row>
    <row r="86" spans="1:18">
      <c r="A86" s="30"/>
      <c r="B86" s="10"/>
      <c r="C86" s="10"/>
      <c r="D86" s="10"/>
      <c r="E86" s="10"/>
      <c r="F86" s="10"/>
      <c r="G86" s="10"/>
      <c r="H86" s="10"/>
      <c r="I86" s="10"/>
      <c r="J86" s="10"/>
      <c r="K86" s="10"/>
      <c r="L86" s="10"/>
      <c r="M86" s="10"/>
      <c r="N86" s="10"/>
      <c r="O86" s="10"/>
    </row>
    <row r="87" spans="1:18">
      <c r="A87" s="27" t="s">
        <v>39</v>
      </c>
      <c r="B87" s="2"/>
      <c r="C87" s="2"/>
      <c r="D87" s="2"/>
      <c r="E87" s="2"/>
      <c r="F87" s="2"/>
      <c r="G87" s="2"/>
      <c r="H87" s="2"/>
      <c r="I87" s="2"/>
      <c r="J87" s="2"/>
      <c r="K87" s="2"/>
      <c r="L87" s="2"/>
      <c r="M87" s="2"/>
      <c r="N87" s="2"/>
      <c r="O87" s="2"/>
      <c r="P87" s="2"/>
      <c r="Q87" s="2"/>
      <c r="R87" s="2"/>
    </row>
    <row r="88" spans="1:18">
      <c r="A88" s="32" t="s">
        <v>1162</v>
      </c>
      <c r="B88" s="32" t="s">
        <v>410</v>
      </c>
      <c r="C88" s="10"/>
      <c r="D88" s="10"/>
      <c r="E88" s="10"/>
      <c r="F88" s="10"/>
      <c r="G88" s="10"/>
      <c r="H88" s="10"/>
      <c r="I88" s="10"/>
      <c r="J88" s="10"/>
      <c r="K88" s="10"/>
      <c r="L88" s="10"/>
      <c r="M88" s="10"/>
      <c r="N88" s="10"/>
      <c r="O88" s="10"/>
    </row>
    <row r="89" spans="1:18">
      <c r="A89" s="109" t="s">
        <v>470</v>
      </c>
      <c r="B89" s="10"/>
      <c r="C89" s="10"/>
      <c r="D89" s="10"/>
      <c r="E89" s="10"/>
      <c r="F89" s="10"/>
      <c r="G89" s="10"/>
      <c r="H89" s="10"/>
      <c r="I89" s="10"/>
      <c r="J89" s="10"/>
      <c r="K89" s="10"/>
      <c r="L89" s="10"/>
      <c r="M89" s="10"/>
      <c r="N89" s="10"/>
      <c r="O89" s="10"/>
    </row>
    <row r="90" spans="1:18">
      <c r="A90" s="110" t="s">
        <v>1163</v>
      </c>
      <c r="B90" s="10"/>
      <c r="C90" s="10"/>
      <c r="D90" s="10"/>
      <c r="E90" s="10"/>
      <c r="F90" s="10"/>
      <c r="G90" s="10"/>
      <c r="H90" s="10"/>
      <c r="I90" s="10"/>
      <c r="J90" s="10"/>
      <c r="K90" s="10"/>
      <c r="L90" s="10"/>
      <c r="M90" s="10"/>
      <c r="N90" s="10"/>
      <c r="O90" s="10"/>
    </row>
    <row r="91" spans="1:18">
      <c r="A91" s="13"/>
      <c r="B91" s="13"/>
      <c r="C91" s="13"/>
      <c r="D91" s="13"/>
      <c r="E91" s="13"/>
      <c r="F91" s="13"/>
      <c r="G91" s="1117" t="s">
        <v>81</v>
      </c>
      <c r="H91" s="1118"/>
      <c r="I91" s="1118"/>
      <c r="J91" s="1118"/>
      <c r="K91" s="1118"/>
      <c r="L91" s="1118"/>
      <c r="M91" s="1118"/>
      <c r="N91" s="1118"/>
      <c r="O91" s="1118"/>
      <c r="P91" s="1119"/>
      <c r="Q91" s="13"/>
      <c r="R91" s="104"/>
    </row>
    <row r="92" spans="1:18" ht="45">
      <c r="A92" s="13"/>
      <c r="B92" s="96" t="s">
        <v>472</v>
      </c>
      <c r="C92" s="602" t="s">
        <v>451</v>
      </c>
      <c r="D92" s="478" t="s">
        <v>452</v>
      </c>
      <c r="E92" s="13"/>
      <c r="F92" s="13"/>
      <c r="G92" s="33">
        <v>2026</v>
      </c>
      <c r="H92" s="34">
        <v>2027</v>
      </c>
      <c r="I92" s="33">
        <v>2028</v>
      </c>
      <c r="J92" s="34">
        <v>2029</v>
      </c>
      <c r="K92" s="33">
        <v>2030</v>
      </c>
      <c r="L92" s="34">
        <v>2031</v>
      </c>
      <c r="M92" s="33">
        <v>2032</v>
      </c>
      <c r="N92" s="34">
        <v>2033</v>
      </c>
      <c r="O92" s="33">
        <v>2034</v>
      </c>
      <c r="P92" s="33">
        <v>2035</v>
      </c>
      <c r="Q92" s="13"/>
      <c r="R92" s="13"/>
    </row>
    <row r="93" spans="1:18">
      <c r="A93" s="13"/>
      <c r="B93" s="108" t="s">
        <v>1164</v>
      </c>
      <c r="C93" s="633" t="str">
        <f>C75</f>
        <v>HT</v>
      </c>
      <c r="D93" s="585">
        <f>D75</f>
        <v>0</v>
      </c>
      <c r="E93" s="13"/>
      <c r="F93" s="13"/>
      <c r="G93" s="508">
        <f>G$52*G75</f>
        <v>0</v>
      </c>
      <c r="H93" s="508">
        <f>H$52*H75</f>
        <v>0</v>
      </c>
      <c r="I93" s="508">
        <f t="shared" ref="I93:P93" si="0">I$52*I75</f>
        <v>0</v>
      </c>
      <c r="J93" s="508">
        <f t="shared" si="0"/>
        <v>0</v>
      </c>
      <c r="K93" s="508">
        <f t="shared" si="0"/>
        <v>0</v>
      </c>
      <c r="L93" s="508">
        <f t="shared" si="0"/>
        <v>0</v>
      </c>
      <c r="M93" s="508">
        <f t="shared" si="0"/>
        <v>0</v>
      </c>
      <c r="N93" s="508">
        <f t="shared" si="0"/>
        <v>0</v>
      </c>
      <c r="O93" s="508">
        <f t="shared" si="0"/>
        <v>0</v>
      </c>
      <c r="P93" s="508">
        <f t="shared" si="0"/>
        <v>0</v>
      </c>
      <c r="Q93" s="13"/>
      <c r="R93" s="13"/>
    </row>
    <row r="94" spans="1:18">
      <c r="A94" s="13"/>
      <c r="B94" s="298" t="s">
        <v>1165</v>
      </c>
      <c r="C94" s="633" t="s">
        <v>145</v>
      </c>
      <c r="D94" s="585"/>
      <c r="E94" s="13"/>
      <c r="F94" s="13"/>
      <c r="G94" s="615">
        <f>G$52*G76</f>
        <v>0</v>
      </c>
      <c r="H94" s="615">
        <f>H$52*H76</f>
        <v>0</v>
      </c>
      <c r="I94" s="615">
        <f t="shared" ref="I94:P94" si="1">I$52*I76</f>
        <v>0</v>
      </c>
      <c r="J94" s="615">
        <f t="shared" si="1"/>
        <v>0</v>
      </c>
      <c r="K94" s="615">
        <f t="shared" si="1"/>
        <v>0</v>
      </c>
      <c r="L94" s="615">
        <f t="shared" si="1"/>
        <v>0</v>
      </c>
      <c r="M94" s="615">
        <f t="shared" si="1"/>
        <v>0</v>
      </c>
      <c r="N94" s="615">
        <f t="shared" si="1"/>
        <v>0</v>
      </c>
      <c r="O94" s="615">
        <f t="shared" si="1"/>
        <v>0</v>
      </c>
      <c r="P94" s="615">
        <f t="shared" si="1"/>
        <v>0</v>
      </c>
      <c r="Q94" s="13"/>
      <c r="R94" s="13"/>
    </row>
    <row r="95" spans="1:18" s="557" customFormat="1" ht="30">
      <c r="A95" s="69"/>
      <c r="B95" s="507" t="s">
        <v>1166</v>
      </c>
      <c r="C95" s="633" t="str">
        <f>C93</f>
        <v>HT</v>
      </c>
      <c r="D95" s="585">
        <f>D93</f>
        <v>0</v>
      </c>
      <c r="E95" s="13"/>
      <c r="F95" s="13"/>
      <c r="G95" s="508">
        <f t="shared" ref="G95:P95" si="2">G93*0.5</f>
        <v>0</v>
      </c>
      <c r="H95" s="508">
        <f>H93*0.5</f>
        <v>0</v>
      </c>
      <c r="I95" s="508">
        <f t="shared" si="2"/>
        <v>0</v>
      </c>
      <c r="J95" s="508">
        <f t="shared" si="2"/>
        <v>0</v>
      </c>
      <c r="K95" s="508">
        <f t="shared" si="2"/>
        <v>0</v>
      </c>
      <c r="L95" s="508">
        <f t="shared" si="2"/>
        <v>0</v>
      </c>
      <c r="M95" s="508">
        <f t="shared" si="2"/>
        <v>0</v>
      </c>
      <c r="N95" s="508">
        <f t="shared" si="2"/>
        <v>0</v>
      </c>
      <c r="O95" s="508">
        <f t="shared" si="2"/>
        <v>0</v>
      </c>
      <c r="P95" s="508">
        <f t="shared" si="2"/>
        <v>0</v>
      </c>
      <c r="Q95" s="69"/>
      <c r="R95" s="69"/>
    </row>
    <row r="96" spans="1:18" ht="45">
      <c r="A96" s="509" t="s">
        <v>477</v>
      </c>
      <c r="B96" s="296" t="s">
        <v>1167</v>
      </c>
      <c r="C96" s="633" t="str">
        <f>C93</f>
        <v>HT</v>
      </c>
      <c r="D96" s="585">
        <f>D93</f>
        <v>0</v>
      </c>
      <c r="E96" s="13"/>
      <c r="F96" s="13"/>
      <c r="G96" s="616">
        <f>G93+G95</f>
        <v>0</v>
      </c>
      <c r="H96" s="616">
        <f>H93+H95</f>
        <v>0</v>
      </c>
      <c r="I96" s="616">
        <f t="shared" ref="I96:P96" si="3">I93+I95</f>
        <v>0</v>
      </c>
      <c r="J96" s="616">
        <f t="shared" si="3"/>
        <v>0</v>
      </c>
      <c r="K96" s="616">
        <f t="shared" si="3"/>
        <v>0</v>
      </c>
      <c r="L96" s="616">
        <f t="shared" si="3"/>
        <v>0</v>
      </c>
      <c r="M96" s="616">
        <f t="shared" si="3"/>
        <v>0</v>
      </c>
      <c r="N96" s="616">
        <f t="shared" si="3"/>
        <v>0</v>
      </c>
      <c r="O96" s="616">
        <f t="shared" si="3"/>
        <v>0</v>
      </c>
      <c r="P96" s="616">
        <f t="shared" si="3"/>
        <v>0</v>
      </c>
      <c r="Q96" s="13"/>
      <c r="R96" s="13"/>
    </row>
    <row r="97" spans="1:18">
      <c r="A97" s="10"/>
      <c r="B97" s="32" t="s">
        <v>1168</v>
      </c>
      <c r="C97" s="10"/>
      <c r="D97" s="10"/>
      <c r="E97" s="10"/>
      <c r="F97" s="10"/>
      <c r="G97" s="10"/>
      <c r="H97" s="10"/>
      <c r="I97" s="10"/>
      <c r="J97" s="10"/>
      <c r="K97" s="10"/>
      <c r="L97" s="10"/>
      <c r="M97" s="10"/>
      <c r="N97" s="10"/>
      <c r="O97" s="10"/>
    </row>
    <row r="98" spans="1:18">
      <c r="A98" s="10"/>
      <c r="B98" s="10"/>
      <c r="C98" s="10"/>
      <c r="D98" s="10"/>
      <c r="E98" s="10"/>
      <c r="F98" s="10"/>
      <c r="G98" s="10"/>
      <c r="H98" s="10"/>
      <c r="I98" s="10"/>
      <c r="J98" s="10"/>
      <c r="K98" s="10"/>
      <c r="L98" s="10"/>
      <c r="M98" s="10"/>
      <c r="N98" s="10"/>
      <c r="O98" s="10"/>
    </row>
    <row r="99" spans="1:18" ht="15.75" thickBot="1">
      <c r="A99" s="155"/>
      <c r="B99" s="155"/>
      <c r="C99" s="155"/>
      <c r="D99" s="155"/>
      <c r="E99" s="155"/>
      <c r="F99" s="155"/>
      <c r="G99" s="155"/>
      <c r="H99" s="155"/>
      <c r="I99" s="155"/>
      <c r="J99" s="155"/>
      <c r="K99" s="155"/>
      <c r="L99" s="155"/>
      <c r="M99" s="155"/>
      <c r="N99" s="155"/>
      <c r="O99" s="155"/>
      <c r="P99" s="155"/>
      <c r="Q99" s="155"/>
      <c r="R99" s="155"/>
    </row>
    <row r="100" spans="1:18" ht="15.75" thickTop="1">
      <c r="A100" s="182" t="s">
        <v>481</v>
      </c>
      <c r="B100" s="183"/>
      <c r="C100" s="183"/>
      <c r="D100" s="183"/>
      <c r="E100" s="183"/>
      <c r="F100" s="183"/>
      <c r="G100" s="183"/>
      <c r="H100" s="183"/>
      <c r="I100" s="183"/>
      <c r="J100" s="183"/>
      <c r="K100" s="183"/>
      <c r="L100" s="183"/>
      <c r="M100" s="183"/>
      <c r="N100" s="183"/>
      <c r="O100" s="183"/>
      <c r="P100" s="183"/>
      <c r="Q100" s="183"/>
      <c r="R100" s="183"/>
    </row>
    <row r="101" spans="1:18">
      <c r="A101" t="s">
        <v>1169</v>
      </c>
    </row>
  </sheetData>
  <mergeCells count="3">
    <mergeCell ref="G50:P50"/>
    <mergeCell ref="G73:P73"/>
    <mergeCell ref="G91:P91"/>
  </mergeCells>
  <dataValidations count="3">
    <dataValidation type="list" allowBlank="1" showInputMessage="1" showErrorMessage="1" sqref="D75:D76 D93:D96" xr:uid="{A30CDD2B-704C-4347-9B23-3DABFB6A0854}">
      <formula1>"2021,2022,2023,2024,2025,2026,coûts 2026-2035 (avec inflation)"</formula1>
    </dataValidation>
    <dataValidation type="list" allowBlank="1" showInputMessage="1" showErrorMessage="1" sqref="C75:C76 C93:C94" xr:uid="{B3DC73D2-711D-4F88-9254-7C7E26CA0BD5}">
      <formula1>"HT,TTC"</formula1>
    </dataValidation>
    <dataValidation type="list" allowBlank="1" showInputMessage="1" showErrorMessage="1" sqref="C95:C96" xr:uid="{1C0334E9-64CE-49D3-A28D-4FC74300FCB2}">
      <formula1>#REF!</formula1>
    </dataValidation>
  </dataValidations>
  <hyperlinks>
    <hyperlink ref="A67" r:id="rId1" display="[LIEN] Secrétariat Général à la Planification Écologique (SGPE), « La planification écologique dans les bâtiments »." xr:uid="{FA06CE30-F388-4E76-90D0-B0FBCD26D2D7}"/>
    <hyperlink ref="B60" r:id="rId2" display="[LIEN] SDES, « Le parc de logements par classe de performance énergétique au 1er janvier 2024 »." xr:uid="{53F345EB-C33A-46E6-B88A-835E5D3774A2}"/>
    <hyperlink ref="A80" location="'BDD Coûts unitaires - Invest'!A1" display="[LIEN]" xr:uid="{96E76278-0333-4684-9B62-C2407ACAFE44}"/>
    <hyperlink ref="A4" r:id="rId3" xr:uid="{9F1A8440-877D-4394-AF3D-98C3C43B11BB}"/>
    <hyperlink ref="A96" location="Synthèse!A1" display="(reporté dans la synthèse)" xr:uid="{63936726-4C40-4A11-84FB-A2FB2143072F}"/>
  </hyperlinks>
  <pageMargins left="0.7" right="0.7" top="0.75" bottom="0.75" header="0.3" footer="0.3"/>
  <pageSetup paperSize="9" orientation="portrait" r:id="rId4"/>
  <drawing r:id="rId5"/>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E4DA0-C909-4F53-AF4B-4F96B666C4AB}">
  <sheetPr>
    <tabColor theme="4"/>
  </sheetPr>
  <dimension ref="A1:P105"/>
  <sheetViews>
    <sheetView showGridLines="0" zoomScale="82" zoomScaleNormal="100" workbookViewId="0"/>
  </sheetViews>
  <sheetFormatPr defaultColWidth="11.42578125" defaultRowHeight="15"/>
  <cols>
    <col min="2" max="2" width="46.28515625" customWidth="1"/>
  </cols>
  <sheetData>
    <row r="1" spans="1:16" ht="21">
      <c r="A1" s="3" t="s">
        <v>63</v>
      </c>
      <c r="B1" s="1"/>
      <c r="C1" s="1"/>
      <c r="D1" s="1"/>
      <c r="E1" s="1"/>
      <c r="F1" s="1"/>
      <c r="G1" s="1"/>
      <c r="H1" s="29"/>
      <c r="I1" s="29"/>
      <c r="J1" s="29"/>
      <c r="K1" s="29"/>
      <c r="L1" s="29"/>
      <c r="M1" s="29"/>
      <c r="N1" s="29"/>
      <c r="O1" s="29"/>
      <c r="P1" s="29"/>
    </row>
    <row r="2" spans="1:16">
      <c r="A2" s="62"/>
      <c r="B2" s="62"/>
      <c r="C2" s="62"/>
      <c r="D2" s="62"/>
      <c r="E2" s="62"/>
      <c r="F2" s="62"/>
      <c r="G2" s="62"/>
      <c r="H2" s="10"/>
      <c r="I2" s="10"/>
      <c r="J2" s="10"/>
      <c r="K2" s="10"/>
      <c r="L2" s="10"/>
      <c r="M2" s="10"/>
      <c r="N2" s="10"/>
      <c r="O2" s="10"/>
    </row>
    <row r="3" spans="1:16">
      <c r="A3" s="62"/>
      <c r="B3" s="567" t="s">
        <v>71</v>
      </c>
      <c r="C3" s="576"/>
      <c r="D3" s="576"/>
      <c r="E3" s="576"/>
      <c r="F3" s="576"/>
      <c r="G3" s="576"/>
      <c r="H3" s="576"/>
      <c r="I3" s="576"/>
      <c r="J3" s="572"/>
      <c r="K3" s="572"/>
      <c r="L3" s="572"/>
      <c r="M3" s="572"/>
      <c r="N3" s="572"/>
      <c r="O3" s="572"/>
      <c r="P3" s="573"/>
    </row>
    <row r="4" spans="1:16">
      <c r="A4" s="446" t="s">
        <v>3</v>
      </c>
      <c r="B4" s="568" t="s">
        <v>397</v>
      </c>
      <c r="C4" s="62"/>
      <c r="D4" s="62"/>
      <c r="E4" s="62"/>
      <c r="F4" s="62"/>
      <c r="G4" s="62"/>
      <c r="H4" s="62"/>
      <c r="I4" s="62"/>
      <c r="J4" s="10"/>
      <c r="K4" s="10"/>
      <c r="L4" s="10"/>
      <c r="M4" s="10"/>
      <c r="N4" s="10"/>
      <c r="O4" s="10"/>
      <c r="P4" s="574"/>
    </row>
    <row r="5" spans="1:16">
      <c r="A5" s="27" t="s">
        <v>398</v>
      </c>
      <c r="B5" s="577" t="s">
        <v>399</v>
      </c>
      <c r="C5" s="62"/>
      <c r="D5" s="62"/>
      <c r="E5" s="62"/>
      <c r="F5" s="62"/>
      <c r="G5" s="62"/>
      <c r="H5" s="62"/>
      <c r="I5" s="62"/>
      <c r="J5" s="10"/>
      <c r="K5" s="10"/>
      <c r="L5" s="10"/>
      <c r="M5" s="10"/>
      <c r="N5" s="10"/>
      <c r="O5" s="10"/>
      <c r="P5" s="574"/>
    </row>
    <row r="6" spans="1:16">
      <c r="A6" s="62"/>
      <c r="B6" s="577" t="s">
        <v>400</v>
      </c>
      <c r="C6" s="62"/>
      <c r="D6" s="62"/>
      <c r="E6" s="62"/>
      <c r="F6" s="62"/>
      <c r="G6" s="62"/>
      <c r="H6" s="62"/>
      <c r="I6" s="62"/>
      <c r="J6" s="10"/>
      <c r="K6" s="10"/>
      <c r="L6" s="10"/>
      <c r="M6" s="10"/>
      <c r="N6" s="10"/>
      <c r="O6" s="10"/>
      <c r="P6" s="574"/>
    </row>
    <row r="7" spans="1:16">
      <c r="A7" s="27" t="s">
        <v>401</v>
      </c>
      <c r="B7" s="577" t="s">
        <v>402</v>
      </c>
      <c r="C7" s="62"/>
      <c r="D7" s="62"/>
      <c r="E7" s="62"/>
      <c r="F7" s="62"/>
      <c r="G7" s="62"/>
      <c r="H7" s="62"/>
      <c r="I7" s="62"/>
      <c r="J7" s="10"/>
      <c r="K7" s="10"/>
      <c r="L7" s="10"/>
      <c r="M7" s="10"/>
      <c r="N7" s="10"/>
      <c r="O7" s="10"/>
      <c r="P7" s="574"/>
    </row>
    <row r="8" spans="1:16">
      <c r="A8" s="27" t="s">
        <v>403</v>
      </c>
      <c r="B8" s="577" t="s">
        <v>1170</v>
      </c>
      <c r="C8" s="62"/>
      <c r="D8" s="62"/>
      <c r="E8" s="62"/>
      <c r="F8" s="62"/>
      <c r="G8" s="62"/>
      <c r="H8" s="62"/>
      <c r="I8" s="62"/>
      <c r="J8" s="10"/>
      <c r="K8" s="10"/>
      <c r="L8" s="10"/>
      <c r="M8" s="10"/>
      <c r="N8" s="10"/>
      <c r="O8" s="10"/>
      <c r="P8" s="574"/>
    </row>
    <row r="9" spans="1:16">
      <c r="A9" s="27" t="s">
        <v>405</v>
      </c>
      <c r="B9" s="578" t="s">
        <v>1171</v>
      </c>
      <c r="C9" s="579"/>
      <c r="D9" s="579"/>
      <c r="E9" s="579"/>
      <c r="F9" s="579"/>
      <c r="G9" s="579"/>
      <c r="H9" s="579"/>
      <c r="I9" s="579"/>
      <c r="J9" s="119"/>
      <c r="K9" s="119"/>
      <c r="L9" s="119"/>
      <c r="M9" s="119"/>
      <c r="N9" s="119"/>
      <c r="O9" s="119"/>
      <c r="P9" s="120"/>
    </row>
    <row r="10" spans="1:16">
      <c r="A10" s="62"/>
      <c r="B10" s="62"/>
      <c r="C10" s="62"/>
      <c r="D10" s="62"/>
      <c r="E10" s="62"/>
      <c r="F10" s="62"/>
      <c r="G10" s="62"/>
      <c r="H10" s="62"/>
      <c r="I10" s="62"/>
      <c r="J10" s="10"/>
      <c r="K10" s="10"/>
      <c r="L10" s="10"/>
      <c r="M10" s="10"/>
      <c r="N10" s="10"/>
      <c r="O10" s="10"/>
      <c r="P10" s="10"/>
    </row>
    <row r="11" spans="1:16">
      <c r="A11" s="62"/>
      <c r="B11" s="62"/>
      <c r="C11" s="62"/>
      <c r="D11" s="62"/>
      <c r="E11" s="62"/>
      <c r="F11" s="62"/>
      <c r="G11" s="62"/>
      <c r="H11" s="62"/>
      <c r="I11" s="62"/>
      <c r="J11" s="10"/>
      <c r="K11" s="10"/>
      <c r="L11" s="10"/>
      <c r="M11" s="10"/>
      <c r="N11" s="10"/>
      <c r="O11" s="10"/>
      <c r="P11" s="10"/>
    </row>
    <row r="12" spans="1:16">
      <c r="A12" s="157" t="s">
        <v>407</v>
      </c>
      <c r="B12" s="157"/>
      <c r="C12" s="157"/>
      <c r="D12" s="157"/>
      <c r="E12" s="157"/>
      <c r="F12" s="157"/>
      <c r="G12" s="157"/>
      <c r="H12" s="157"/>
      <c r="I12" s="157"/>
      <c r="J12" s="157"/>
      <c r="K12" s="157"/>
      <c r="L12" s="157"/>
      <c r="M12" s="157"/>
      <c r="N12" s="157"/>
      <c r="O12" s="157"/>
      <c r="P12" s="157"/>
    </row>
    <row r="13" spans="1:16">
      <c r="A13" s="27" t="s">
        <v>408</v>
      </c>
      <c r="B13" s="2"/>
      <c r="C13" s="2"/>
      <c r="D13" s="2"/>
      <c r="E13" s="2"/>
      <c r="F13" s="2"/>
      <c r="G13" s="2"/>
      <c r="H13" s="2"/>
      <c r="I13" s="2"/>
      <c r="J13" s="2"/>
      <c r="K13" s="2"/>
      <c r="L13" s="2"/>
      <c r="M13" s="2"/>
      <c r="N13" s="2"/>
      <c r="O13" s="2"/>
      <c r="P13" s="2"/>
    </row>
    <row r="14" spans="1:16">
      <c r="A14" s="32" t="s">
        <v>1172</v>
      </c>
      <c r="B14" s="32" t="s">
        <v>410</v>
      </c>
      <c r="C14" s="10"/>
      <c r="D14" s="10"/>
      <c r="E14" s="10"/>
      <c r="F14" s="10"/>
      <c r="G14" s="10"/>
      <c r="H14" s="10"/>
      <c r="I14" s="10"/>
      <c r="J14" s="10"/>
      <c r="K14" s="10"/>
      <c r="L14" s="10"/>
      <c r="M14" s="10"/>
      <c r="N14" s="10"/>
      <c r="O14" s="10"/>
    </row>
    <row r="15" spans="1:16">
      <c r="A15" s="10" t="s">
        <v>411</v>
      </c>
      <c r="B15" s="32"/>
      <c r="C15" s="10"/>
      <c r="D15" s="10"/>
      <c r="E15" s="10"/>
      <c r="F15" s="10"/>
      <c r="G15" s="10"/>
      <c r="H15" s="10"/>
      <c r="I15" s="10"/>
      <c r="J15" s="10"/>
      <c r="K15" s="10"/>
      <c r="L15" s="10"/>
      <c r="M15" s="10"/>
      <c r="N15" s="10"/>
      <c r="O15" s="10"/>
    </row>
    <row r="16" spans="1:16">
      <c r="A16" s="10"/>
      <c r="B16" s="32"/>
      <c r="C16" s="10"/>
      <c r="D16" s="10"/>
      <c r="E16" s="10"/>
      <c r="F16" s="10"/>
      <c r="G16" s="10"/>
      <c r="H16" s="10"/>
      <c r="I16" s="10"/>
      <c r="J16" s="10"/>
      <c r="K16" s="10"/>
      <c r="L16" s="10"/>
      <c r="M16" s="10"/>
      <c r="N16" s="10"/>
      <c r="O16" s="10"/>
    </row>
    <row r="17" spans="1:15">
      <c r="A17" s="10"/>
      <c r="B17" s="32"/>
      <c r="C17" s="10"/>
      <c r="D17" s="10"/>
      <c r="E17" s="10"/>
      <c r="F17" s="10"/>
      <c r="G17" s="10"/>
      <c r="H17" s="10"/>
      <c r="I17" s="10"/>
      <c r="J17" s="10"/>
      <c r="K17" s="10"/>
      <c r="L17" s="10"/>
      <c r="M17" s="10"/>
      <c r="N17" s="10"/>
      <c r="O17" s="10"/>
    </row>
    <row r="18" spans="1:15">
      <c r="A18" s="10"/>
      <c r="B18" s="32"/>
      <c r="C18" s="10"/>
      <c r="D18" s="10"/>
      <c r="E18" s="10"/>
      <c r="F18" s="10"/>
      <c r="G18" s="10"/>
      <c r="H18" s="10"/>
      <c r="I18" s="10"/>
      <c r="J18" s="10"/>
      <c r="K18" s="10"/>
      <c r="L18" s="10"/>
      <c r="M18" s="10"/>
      <c r="N18" s="10"/>
      <c r="O18" s="10"/>
    </row>
    <row r="19" spans="1:15">
      <c r="A19" s="10"/>
      <c r="B19" s="32"/>
      <c r="C19" s="10"/>
      <c r="D19" s="10"/>
      <c r="E19" s="10"/>
      <c r="F19" s="10"/>
      <c r="G19" s="10"/>
      <c r="H19" s="10"/>
      <c r="I19" s="10"/>
      <c r="J19" s="10"/>
      <c r="K19" s="10"/>
      <c r="L19" s="10"/>
      <c r="M19" s="10"/>
      <c r="N19" s="10"/>
      <c r="O19" s="10"/>
    </row>
    <row r="20" spans="1:15">
      <c r="A20" s="10"/>
      <c r="B20" s="32"/>
      <c r="C20" s="10"/>
      <c r="D20" s="10"/>
      <c r="E20" s="10"/>
      <c r="F20" s="10"/>
      <c r="G20" s="10"/>
      <c r="H20" s="10"/>
      <c r="I20" s="10"/>
      <c r="J20" s="10"/>
      <c r="K20" s="10"/>
      <c r="L20" s="10"/>
      <c r="M20" s="10"/>
      <c r="N20" s="10"/>
      <c r="O20" s="10"/>
    </row>
    <row r="21" spans="1:15">
      <c r="A21" s="10"/>
      <c r="B21" s="32"/>
      <c r="C21" s="10"/>
      <c r="D21" s="10"/>
      <c r="E21" s="10"/>
      <c r="F21" s="10"/>
      <c r="G21" s="10"/>
      <c r="H21" s="10"/>
      <c r="I21" s="10"/>
      <c r="J21" s="10"/>
      <c r="K21" s="10"/>
      <c r="L21" s="10"/>
      <c r="M21" s="10"/>
      <c r="N21" s="10"/>
      <c r="O21" s="10"/>
    </row>
    <row r="22" spans="1:15">
      <c r="A22" s="10"/>
      <c r="B22" s="32"/>
      <c r="C22" s="10"/>
      <c r="D22" s="10"/>
      <c r="E22" s="10"/>
      <c r="F22" s="10"/>
      <c r="G22" s="10"/>
      <c r="H22" s="10"/>
      <c r="I22" s="10"/>
      <c r="J22" s="10"/>
      <c r="K22" s="10"/>
      <c r="L22" s="10"/>
      <c r="M22" s="10"/>
      <c r="N22" s="10"/>
      <c r="O22" s="10"/>
    </row>
    <row r="23" spans="1:15">
      <c r="A23" s="10"/>
      <c r="B23" s="32"/>
      <c r="C23" s="10"/>
      <c r="D23" s="10"/>
      <c r="E23" s="10"/>
      <c r="F23" s="10"/>
      <c r="G23" s="10"/>
      <c r="H23" s="10"/>
      <c r="I23" s="10"/>
      <c r="J23" s="10"/>
      <c r="K23" s="10"/>
      <c r="L23" s="10"/>
      <c r="M23" s="10"/>
      <c r="N23" s="10"/>
      <c r="O23" s="10"/>
    </row>
    <row r="24" spans="1:15">
      <c r="A24" s="10"/>
      <c r="B24" s="32"/>
      <c r="C24" s="10"/>
      <c r="D24" s="10"/>
      <c r="E24" s="10"/>
      <c r="F24" s="10"/>
      <c r="G24" s="10"/>
      <c r="H24" s="10"/>
      <c r="I24" s="10"/>
      <c r="J24" s="10"/>
      <c r="K24" s="10"/>
      <c r="L24" s="10"/>
      <c r="M24" s="10"/>
      <c r="N24" s="10"/>
      <c r="O24" s="10"/>
    </row>
    <row r="25" spans="1:15">
      <c r="A25" s="10"/>
      <c r="B25" s="32"/>
      <c r="C25" s="10"/>
      <c r="D25" s="10"/>
      <c r="E25" s="10"/>
      <c r="F25" s="10"/>
      <c r="G25" s="10"/>
      <c r="H25" s="10"/>
      <c r="I25" s="10"/>
      <c r="J25" s="10"/>
      <c r="K25" s="10"/>
      <c r="L25" s="10"/>
      <c r="M25" s="10"/>
      <c r="N25" s="10"/>
      <c r="O25" s="10"/>
    </row>
    <row r="26" spans="1:15">
      <c r="A26" s="1052" t="s">
        <v>412</v>
      </c>
      <c r="B26" s="32"/>
      <c r="C26" s="10"/>
      <c r="D26" s="10"/>
      <c r="E26" s="10"/>
      <c r="F26" s="10"/>
      <c r="G26" s="10"/>
      <c r="H26" s="10"/>
      <c r="I26" s="10"/>
      <c r="J26" s="10"/>
      <c r="K26" s="10"/>
      <c r="L26" s="10"/>
      <c r="M26" s="10"/>
      <c r="N26" s="10"/>
      <c r="O26" s="10"/>
    </row>
    <row r="27" spans="1:15">
      <c r="A27" s="28" t="s">
        <v>413</v>
      </c>
      <c r="B27" s="32"/>
      <c r="C27" s="10"/>
      <c r="D27" s="10"/>
      <c r="E27" s="10"/>
      <c r="F27" s="10"/>
      <c r="G27" s="10"/>
      <c r="H27" s="10"/>
      <c r="I27" s="10"/>
      <c r="J27" s="10"/>
      <c r="K27" s="10"/>
      <c r="L27" s="10"/>
      <c r="M27" s="10"/>
      <c r="N27" s="10"/>
      <c r="O27" s="10"/>
    </row>
    <row r="28" spans="1:15">
      <c r="A28" s="28" t="s">
        <v>414</v>
      </c>
      <c r="B28" s="32"/>
      <c r="C28" s="10"/>
      <c r="D28" s="10"/>
      <c r="E28" s="10"/>
      <c r="F28" s="10"/>
      <c r="G28" s="10"/>
      <c r="H28" s="10"/>
      <c r="I28" s="10"/>
      <c r="J28" s="10"/>
      <c r="K28" s="10"/>
      <c r="L28" s="10"/>
      <c r="M28" s="10"/>
      <c r="N28" s="10"/>
      <c r="O28" s="10"/>
    </row>
    <row r="29" spans="1:15">
      <c r="A29" s="28" t="s">
        <v>415</v>
      </c>
      <c r="B29" s="10"/>
      <c r="C29" s="10"/>
      <c r="D29" s="10"/>
      <c r="E29" s="10"/>
      <c r="F29" s="10"/>
      <c r="G29" s="10"/>
      <c r="H29" s="10"/>
      <c r="I29" s="10"/>
      <c r="J29" s="10"/>
      <c r="K29" s="10"/>
      <c r="L29" s="10"/>
      <c r="M29" s="10"/>
      <c r="N29" s="10"/>
      <c r="O29" s="10"/>
    </row>
    <row r="30" spans="1:15">
      <c r="A30" s="28" t="s">
        <v>416</v>
      </c>
      <c r="B30" s="10"/>
      <c r="C30" s="10"/>
      <c r="D30" s="10"/>
      <c r="E30" s="10"/>
      <c r="F30" s="10"/>
      <c r="G30" s="10"/>
      <c r="H30" s="10"/>
      <c r="I30" s="10"/>
      <c r="J30" s="10"/>
      <c r="K30" s="10"/>
      <c r="L30" s="10"/>
      <c r="M30" s="10"/>
      <c r="N30" s="10"/>
      <c r="O30" s="10"/>
    </row>
    <row r="31" spans="1:15">
      <c r="A31" s="28"/>
      <c r="B31" s="10"/>
      <c r="C31" s="10"/>
      <c r="D31" s="10"/>
      <c r="E31" s="10"/>
      <c r="F31" s="10"/>
      <c r="G31" s="10"/>
      <c r="H31" s="10"/>
      <c r="I31" s="10"/>
      <c r="J31" s="10"/>
      <c r="K31" s="10"/>
      <c r="L31" s="10"/>
      <c r="M31" s="10"/>
      <c r="N31" s="10"/>
      <c r="O31" s="10"/>
    </row>
    <row r="32" spans="1:15">
      <c r="A32" s="10" t="s">
        <v>1135</v>
      </c>
      <c r="B32" s="10"/>
      <c r="C32" s="10"/>
      <c r="D32" s="10"/>
      <c r="E32" s="10"/>
      <c r="F32" s="10"/>
      <c r="G32" s="10"/>
      <c r="H32" s="10"/>
      <c r="I32" s="10"/>
      <c r="J32" s="10"/>
      <c r="K32" s="10"/>
      <c r="L32" s="10"/>
      <c r="M32" s="10"/>
      <c r="N32" s="10"/>
      <c r="O32" s="10"/>
    </row>
    <row r="33" spans="1:16">
      <c r="A33" s="293"/>
      <c r="B33" s="10"/>
      <c r="C33" s="10"/>
      <c r="D33" s="10"/>
      <c r="E33" s="10"/>
      <c r="F33" s="10"/>
      <c r="G33" s="10"/>
      <c r="H33" s="10"/>
      <c r="I33" s="10"/>
      <c r="J33" s="10"/>
      <c r="K33" s="10"/>
      <c r="L33" s="10"/>
      <c r="M33" s="10"/>
      <c r="N33" s="10"/>
      <c r="O33" s="10"/>
    </row>
    <row r="34" spans="1:16">
      <c r="A34" s="27" t="s">
        <v>24</v>
      </c>
      <c r="B34" s="2"/>
      <c r="C34" s="2"/>
      <c r="D34" s="2"/>
      <c r="E34" s="2"/>
      <c r="F34" s="2"/>
      <c r="G34" s="2"/>
      <c r="H34" s="2"/>
      <c r="I34" s="2"/>
      <c r="J34" s="2"/>
      <c r="K34" s="2"/>
      <c r="L34" s="2"/>
      <c r="M34" s="2"/>
      <c r="N34" s="2"/>
      <c r="O34" s="2"/>
      <c r="P34" s="2"/>
    </row>
    <row r="35" spans="1:16" ht="15" customHeight="1">
      <c r="A35" s="32" t="s">
        <v>1173</v>
      </c>
      <c r="B35" s="32" t="s">
        <v>410</v>
      </c>
      <c r="C35" s="107"/>
      <c r="D35" s="107"/>
      <c r="E35" s="107"/>
      <c r="F35" s="107"/>
      <c r="G35" s="107"/>
      <c r="H35" s="107"/>
      <c r="I35" s="107"/>
      <c r="J35" s="107"/>
      <c r="K35" s="107"/>
      <c r="L35" s="107"/>
      <c r="M35" s="107"/>
      <c r="N35" s="107"/>
      <c r="O35" s="10"/>
      <c r="P35" s="10"/>
    </row>
    <row r="36" spans="1:16">
      <c r="A36" s="106" t="s">
        <v>418</v>
      </c>
      <c r="B36" s="13"/>
      <c r="C36" s="104"/>
      <c r="D36" s="104"/>
      <c r="E36" s="104"/>
      <c r="F36" s="104"/>
      <c r="G36" s="104"/>
      <c r="H36" s="104"/>
      <c r="I36" s="104"/>
      <c r="J36" s="104"/>
      <c r="K36" s="104"/>
      <c r="L36" s="104"/>
      <c r="M36" s="104"/>
      <c r="N36" s="104"/>
      <c r="O36" s="104"/>
      <c r="P36" s="104"/>
    </row>
    <row r="37" spans="1:16">
      <c r="A37" s="90"/>
      <c r="B37" s="13"/>
      <c r="C37" s="13"/>
      <c r="D37" s="13"/>
      <c r="E37" s="13"/>
      <c r="F37" s="13"/>
      <c r="G37" s="13"/>
      <c r="H37" s="13"/>
      <c r="I37" s="13"/>
      <c r="J37" s="13"/>
      <c r="K37" s="13"/>
      <c r="L37" s="13"/>
      <c r="M37" s="13"/>
      <c r="N37" s="13"/>
      <c r="O37" s="13"/>
      <c r="P37" s="13"/>
    </row>
    <row r="38" spans="1:16">
      <c r="A38" s="13"/>
      <c r="B38" s="81" t="s">
        <v>420</v>
      </c>
      <c r="C38" s="82"/>
      <c r="D38" s="82"/>
      <c r="E38" s="82"/>
      <c r="F38" s="82"/>
      <c r="G38" s="82"/>
      <c r="H38" s="82"/>
      <c r="I38" s="82"/>
      <c r="J38" s="82"/>
      <c r="K38" s="83"/>
      <c r="L38" s="13"/>
      <c r="M38" s="13"/>
      <c r="N38" s="13"/>
      <c r="O38" s="13"/>
      <c r="P38" s="13"/>
    </row>
    <row r="39" spans="1:16">
      <c r="A39" s="13"/>
      <c r="B39" s="84"/>
      <c r="C39" s="86"/>
      <c r="D39" s="86"/>
      <c r="E39" s="86"/>
      <c r="F39" s="86"/>
      <c r="G39" s="86"/>
      <c r="H39" s="86"/>
      <c r="I39" s="86"/>
      <c r="J39" s="86"/>
      <c r="K39" s="85"/>
      <c r="L39" s="13"/>
      <c r="M39" s="13"/>
      <c r="N39" s="13"/>
      <c r="O39" s="13"/>
      <c r="P39" s="13"/>
    </row>
    <row r="40" spans="1:16">
      <c r="A40" s="13"/>
      <c r="B40" s="87"/>
      <c r="C40" s="88"/>
      <c r="D40" s="88"/>
      <c r="E40" s="88"/>
      <c r="F40" s="88"/>
      <c r="G40" s="88"/>
      <c r="H40" s="88"/>
      <c r="I40" s="88"/>
      <c r="J40" s="88"/>
      <c r="K40" s="89"/>
      <c r="L40" s="13"/>
      <c r="M40" s="13"/>
      <c r="N40" s="13"/>
      <c r="O40" s="13"/>
      <c r="P40" s="13"/>
    </row>
    <row r="41" spans="1:16">
      <c r="A41" s="10"/>
      <c r="B41" s="10"/>
      <c r="C41" s="10"/>
      <c r="D41" s="10"/>
      <c r="E41" s="10"/>
      <c r="F41" s="10"/>
      <c r="G41" s="10"/>
      <c r="H41" s="10"/>
      <c r="I41" s="10"/>
      <c r="J41" s="10"/>
      <c r="K41" s="10"/>
      <c r="L41" s="10"/>
      <c r="M41" s="10"/>
      <c r="N41" s="10"/>
      <c r="O41" s="10"/>
    </row>
    <row r="42" spans="1:16">
      <c r="A42" s="113" t="s">
        <v>442</v>
      </c>
      <c r="B42" s="114"/>
      <c r="C42" s="114"/>
      <c r="D42" s="114"/>
      <c r="E42" s="114"/>
      <c r="F42" s="114"/>
      <c r="G42" s="114"/>
      <c r="H42" s="114"/>
      <c r="I42" s="114"/>
      <c r="J42" s="114"/>
      <c r="K42" s="114"/>
      <c r="L42" s="114"/>
      <c r="M42" s="114"/>
      <c r="N42" s="114"/>
      <c r="O42" s="114"/>
      <c r="P42" s="115"/>
    </row>
    <row r="43" spans="1:16">
      <c r="A43" s="116" t="s">
        <v>1136</v>
      </c>
      <c r="B43" s="112"/>
      <c r="C43" s="112"/>
      <c r="D43" s="112"/>
      <c r="E43" s="112"/>
      <c r="F43" s="112"/>
      <c r="G43" s="112"/>
      <c r="H43" s="112"/>
      <c r="I43" s="112"/>
      <c r="J43" s="112"/>
      <c r="K43" s="112"/>
      <c r="L43" s="112"/>
      <c r="M43" s="112"/>
      <c r="N43" s="112"/>
      <c r="O43" s="112"/>
      <c r="P43" s="117"/>
    </row>
    <row r="44" spans="1:16">
      <c r="A44" s="118"/>
      <c r="B44" s="119"/>
      <c r="C44" s="119"/>
      <c r="D44" s="119"/>
      <c r="E44" s="119"/>
      <c r="F44" s="119"/>
      <c r="G44" s="119"/>
      <c r="H44" s="119"/>
      <c r="I44" s="119"/>
      <c r="J44" s="119"/>
      <c r="K44" s="119"/>
      <c r="L44" s="119"/>
      <c r="M44" s="119"/>
      <c r="N44" s="119"/>
      <c r="O44" s="119"/>
      <c r="P44" s="120"/>
    </row>
    <row r="45" spans="1:16">
      <c r="A45" s="112"/>
      <c r="B45" s="10"/>
      <c r="C45" s="10"/>
      <c r="D45" s="10"/>
      <c r="E45" s="10"/>
      <c r="F45" s="10"/>
      <c r="G45" s="10"/>
      <c r="H45" s="10"/>
      <c r="I45" s="10"/>
      <c r="J45" s="10"/>
      <c r="K45" s="10"/>
      <c r="L45" s="10"/>
      <c r="M45" s="10"/>
      <c r="N45" s="10"/>
      <c r="O45" s="10"/>
    </row>
    <row r="46" spans="1:16">
      <c r="A46" s="27" t="s">
        <v>28</v>
      </c>
      <c r="B46" s="2"/>
      <c r="C46" s="2"/>
      <c r="D46" s="2"/>
      <c r="E46" s="2"/>
      <c r="F46" s="2"/>
      <c r="G46" s="2"/>
      <c r="H46" s="2"/>
      <c r="I46" s="2"/>
      <c r="J46" s="2"/>
      <c r="K46" s="2"/>
      <c r="L46" s="2"/>
      <c r="M46" s="2"/>
      <c r="N46" s="2"/>
      <c r="O46" s="2"/>
      <c r="P46" s="2"/>
    </row>
    <row r="47" spans="1:16">
      <c r="A47" s="32" t="s">
        <v>1173</v>
      </c>
      <c r="B47" s="32" t="s">
        <v>410</v>
      </c>
      <c r="C47" s="10"/>
      <c r="D47" s="10"/>
      <c r="E47" s="10"/>
      <c r="F47" s="10"/>
      <c r="G47" s="10"/>
      <c r="H47" s="10"/>
      <c r="I47" s="10"/>
      <c r="J47" s="10"/>
      <c r="K47" s="10"/>
      <c r="L47" s="10"/>
      <c r="M47" s="10"/>
      <c r="N47" s="10"/>
      <c r="O47" s="10"/>
      <c r="P47" s="10"/>
    </row>
    <row r="48" spans="1:16">
      <c r="A48" s="69" t="s">
        <v>1137</v>
      </c>
      <c r="B48" s="69"/>
      <c r="C48" s="13"/>
      <c r="D48" s="13"/>
      <c r="E48" s="13"/>
      <c r="F48" s="13"/>
      <c r="G48" s="13"/>
      <c r="H48" s="13"/>
      <c r="I48" s="13"/>
      <c r="J48" s="13"/>
      <c r="K48" s="13"/>
      <c r="L48" s="13"/>
      <c r="M48" s="13"/>
      <c r="N48" s="13"/>
      <c r="O48" s="104"/>
      <c r="P48" s="104"/>
    </row>
    <row r="49" spans="1:16">
      <c r="A49" s="54" t="s">
        <v>1174</v>
      </c>
      <c r="B49" s="69"/>
      <c r="C49" s="13"/>
      <c r="D49" s="13"/>
      <c r="E49" s="13"/>
      <c r="F49" s="13"/>
      <c r="G49" s="13"/>
      <c r="H49" s="13"/>
      <c r="I49" s="13"/>
      <c r="J49" s="13"/>
      <c r="K49" s="13"/>
      <c r="L49" s="13"/>
      <c r="M49" s="13"/>
      <c r="N49" s="13"/>
      <c r="O49" s="104"/>
      <c r="P49" s="104"/>
    </row>
    <row r="50" spans="1:16">
      <c r="A50" s="13"/>
      <c r="B50" s="70"/>
      <c r="C50" s="70"/>
      <c r="D50" s="70"/>
      <c r="E50" s="70"/>
      <c r="F50" s="619" t="s">
        <v>80</v>
      </c>
      <c r="G50" s="1117" t="s">
        <v>81</v>
      </c>
      <c r="H50" s="1118"/>
      <c r="I50" s="1118"/>
      <c r="J50" s="1118"/>
      <c r="K50" s="1118"/>
      <c r="L50" s="1118"/>
      <c r="M50" s="1118"/>
      <c r="N50" s="1118"/>
      <c r="O50" s="1118"/>
      <c r="P50" s="1119"/>
    </row>
    <row r="51" spans="1:16">
      <c r="A51" s="13"/>
      <c r="B51" s="130"/>
      <c r="C51" s="70"/>
      <c r="D51" s="70"/>
      <c r="E51" s="70"/>
      <c r="F51" s="620">
        <f>F74</f>
        <v>0</v>
      </c>
      <c r="G51" s="33">
        <v>2026</v>
      </c>
      <c r="H51" s="34">
        <v>2027</v>
      </c>
      <c r="I51" s="33">
        <v>2028</v>
      </c>
      <c r="J51" s="34">
        <v>2029</v>
      </c>
      <c r="K51" s="33">
        <v>2030</v>
      </c>
      <c r="L51" s="34">
        <v>2031</v>
      </c>
      <c r="M51" s="33">
        <v>2032</v>
      </c>
      <c r="N51" s="34">
        <v>2033</v>
      </c>
      <c r="O51" s="33">
        <v>2034</v>
      </c>
      <c r="P51" s="33">
        <v>2035</v>
      </c>
    </row>
    <row r="52" spans="1:16">
      <c r="A52" s="13"/>
      <c r="B52" s="659" t="s">
        <v>1139</v>
      </c>
      <c r="C52" s="70"/>
      <c r="D52" s="70"/>
      <c r="E52" s="70"/>
      <c r="F52" s="660" t="s">
        <v>487</v>
      </c>
      <c r="G52" s="80"/>
      <c r="H52" s="80"/>
      <c r="I52" s="80"/>
      <c r="J52" s="80"/>
      <c r="K52" s="80"/>
      <c r="L52" s="80"/>
      <c r="M52" s="80"/>
      <c r="N52" s="80"/>
      <c r="O52" s="80"/>
      <c r="P52" s="80"/>
    </row>
    <row r="53" spans="1:16">
      <c r="A53" s="10"/>
      <c r="B53" s="10"/>
      <c r="C53" s="10"/>
      <c r="D53" s="10"/>
      <c r="E53" s="10"/>
      <c r="F53" s="10"/>
      <c r="G53" s="10"/>
      <c r="H53" s="10"/>
      <c r="I53" s="10"/>
      <c r="J53" s="10"/>
      <c r="K53" s="10"/>
      <c r="L53" s="10"/>
      <c r="M53" s="10"/>
      <c r="N53" s="10"/>
      <c r="O53" s="10"/>
    </row>
    <row r="54" spans="1:16">
      <c r="A54" s="113" t="s">
        <v>442</v>
      </c>
      <c r="B54" s="114"/>
      <c r="C54" s="114"/>
      <c r="D54" s="114"/>
      <c r="E54" s="114"/>
      <c r="F54" s="114"/>
      <c r="G54" s="114"/>
      <c r="H54" s="114"/>
      <c r="I54" s="114"/>
      <c r="J54" s="114"/>
      <c r="K54" s="114"/>
      <c r="L54" s="114"/>
      <c r="M54" s="114"/>
      <c r="N54" s="114"/>
      <c r="O54" s="114"/>
      <c r="P54" s="115"/>
    </row>
    <row r="55" spans="1:16">
      <c r="A55" s="116" t="s">
        <v>1175</v>
      </c>
      <c r="B55" s="112"/>
      <c r="C55" s="112"/>
      <c r="D55" s="112"/>
      <c r="E55" s="112"/>
      <c r="F55" s="112"/>
      <c r="G55" s="112"/>
      <c r="H55" s="112"/>
      <c r="I55" s="112"/>
      <c r="J55" s="112"/>
      <c r="K55" s="112"/>
      <c r="L55" s="112"/>
      <c r="M55" s="112"/>
      <c r="N55" s="112"/>
      <c r="O55" s="112"/>
      <c r="P55" s="117"/>
    </row>
    <row r="56" spans="1:16">
      <c r="A56" s="116"/>
      <c r="B56" s="112" t="s">
        <v>1176</v>
      </c>
      <c r="C56" s="112"/>
      <c r="D56" s="112"/>
      <c r="E56" s="112"/>
      <c r="F56" s="112"/>
      <c r="G56" s="112"/>
      <c r="H56" s="112"/>
      <c r="I56" s="112"/>
      <c r="J56" s="112"/>
      <c r="K56" s="112"/>
      <c r="L56" s="112"/>
      <c r="M56" s="112"/>
      <c r="N56" s="112"/>
      <c r="O56" s="112"/>
      <c r="P56" s="117"/>
    </row>
    <row r="57" spans="1:16" ht="60">
      <c r="A57" s="116"/>
      <c r="B57" s="154" t="s">
        <v>1177</v>
      </c>
      <c r="C57" s="153" t="s">
        <v>1178</v>
      </c>
      <c r="D57" s="112"/>
      <c r="E57" s="112"/>
      <c r="F57" s="112"/>
      <c r="G57" s="112"/>
      <c r="H57" s="112"/>
      <c r="I57" s="112"/>
      <c r="J57" s="112"/>
      <c r="K57" s="112"/>
      <c r="L57" s="112"/>
      <c r="M57" s="112"/>
      <c r="N57" s="112"/>
      <c r="O57" s="112"/>
      <c r="P57" s="117"/>
    </row>
    <row r="58" spans="1:16">
      <c r="A58" s="116"/>
      <c r="B58" s="124" t="s">
        <v>1179</v>
      </c>
      <c r="C58" s="290"/>
      <c r="D58" s="112"/>
      <c r="E58" s="112"/>
      <c r="F58" s="112"/>
      <c r="G58" s="112"/>
      <c r="H58" s="112"/>
      <c r="I58" s="112"/>
      <c r="J58" s="112"/>
      <c r="K58" s="112"/>
      <c r="L58" s="112"/>
      <c r="M58" s="112"/>
      <c r="N58" s="112"/>
      <c r="O58" s="112"/>
      <c r="P58" s="117"/>
    </row>
    <row r="59" spans="1:16">
      <c r="A59" s="116"/>
      <c r="B59" s="279" t="s">
        <v>1180</v>
      </c>
      <c r="C59" s="290">
        <v>0.11</v>
      </c>
      <c r="D59" s="112"/>
      <c r="E59" s="112"/>
      <c r="F59" s="112"/>
      <c r="G59" s="112"/>
      <c r="H59" s="112"/>
      <c r="I59" s="112"/>
      <c r="J59" s="112"/>
      <c r="K59" s="112"/>
      <c r="L59" s="112"/>
      <c r="M59" s="112"/>
      <c r="N59" s="112"/>
      <c r="O59" s="112"/>
      <c r="P59" s="117"/>
    </row>
    <row r="60" spans="1:16">
      <c r="A60" s="116"/>
      <c r="B60" s="279" t="s">
        <v>1181</v>
      </c>
      <c r="C60" s="290">
        <v>0.05</v>
      </c>
      <c r="D60" s="112"/>
      <c r="E60" s="112"/>
      <c r="F60" s="112"/>
      <c r="G60" s="112"/>
      <c r="H60" s="112"/>
      <c r="I60" s="112"/>
      <c r="J60" s="112"/>
      <c r="K60" s="112"/>
      <c r="L60" s="112"/>
      <c r="M60" s="112"/>
      <c r="N60" s="112"/>
      <c r="O60" s="112"/>
      <c r="P60" s="117"/>
    </row>
    <row r="61" spans="1:16">
      <c r="A61" s="116"/>
      <c r="B61" s="242" t="s">
        <v>1182</v>
      </c>
      <c r="C61" s="292"/>
      <c r="D61" s="112"/>
      <c r="E61" s="112"/>
      <c r="F61" s="112"/>
      <c r="G61" s="112"/>
      <c r="H61" s="112"/>
      <c r="I61" s="112"/>
      <c r="J61" s="112"/>
      <c r="K61" s="112"/>
      <c r="L61" s="112"/>
      <c r="M61" s="112"/>
      <c r="N61" s="112"/>
      <c r="O61" s="112"/>
      <c r="P61" s="117"/>
    </row>
    <row r="62" spans="1:16">
      <c r="A62" s="116" t="s">
        <v>1183</v>
      </c>
      <c r="B62" s="112"/>
      <c r="C62" s="112"/>
      <c r="D62" s="112"/>
      <c r="E62" s="112"/>
      <c r="F62" s="112"/>
      <c r="G62" s="112"/>
      <c r="H62" s="112"/>
      <c r="I62" s="112"/>
      <c r="J62" s="112"/>
      <c r="K62" s="112"/>
      <c r="L62" s="112"/>
      <c r="M62" s="112"/>
      <c r="N62" s="112"/>
      <c r="O62" s="112"/>
      <c r="P62" s="117"/>
    </row>
    <row r="63" spans="1:16">
      <c r="A63" s="116" t="s">
        <v>1184</v>
      </c>
      <c r="B63" s="112"/>
      <c r="C63" s="112"/>
      <c r="D63" s="112"/>
      <c r="E63" s="112"/>
      <c r="F63" s="112"/>
      <c r="G63" s="112"/>
      <c r="H63" s="112"/>
      <c r="I63" s="112"/>
      <c r="J63" s="112"/>
      <c r="K63" s="112"/>
      <c r="L63" s="112"/>
      <c r="M63" s="112"/>
      <c r="N63" s="112"/>
      <c r="O63" s="112"/>
      <c r="P63" s="117"/>
    </row>
    <row r="64" spans="1:16">
      <c r="A64" s="116" t="s">
        <v>1185</v>
      </c>
      <c r="B64" s="112"/>
      <c r="C64" s="112"/>
      <c r="D64" s="112"/>
      <c r="E64" s="112"/>
      <c r="F64" s="112"/>
      <c r="G64" s="112"/>
      <c r="H64" s="112"/>
      <c r="I64" s="112"/>
      <c r="J64" s="112"/>
      <c r="K64" s="112"/>
      <c r="L64" s="112"/>
      <c r="M64" s="112"/>
      <c r="N64" s="112"/>
      <c r="O64" s="112"/>
      <c r="P64" s="117"/>
    </row>
    <row r="65" spans="1:16">
      <c r="A65" s="116" t="s">
        <v>1186</v>
      </c>
      <c r="B65" s="112"/>
      <c r="C65" s="112"/>
      <c r="D65" s="112"/>
      <c r="E65" s="112"/>
      <c r="F65" s="112"/>
      <c r="G65" s="112"/>
      <c r="H65" s="112"/>
      <c r="I65" s="112"/>
      <c r="J65" s="112"/>
      <c r="K65" s="112"/>
      <c r="L65" s="112"/>
      <c r="M65" s="112"/>
      <c r="N65" s="112"/>
      <c r="O65" s="112"/>
      <c r="P65" s="117"/>
    </row>
    <row r="66" spans="1:16">
      <c r="A66" s="116" t="s">
        <v>1187</v>
      </c>
      <c r="B66" s="112"/>
      <c r="C66" s="112"/>
      <c r="D66" s="112"/>
      <c r="E66" s="112"/>
      <c r="F66" s="112"/>
      <c r="G66" s="112"/>
      <c r="H66" s="112"/>
      <c r="I66" s="112"/>
      <c r="J66" s="112"/>
      <c r="K66" s="112"/>
      <c r="L66" s="112"/>
      <c r="M66" s="112"/>
      <c r="N66" s="112"/>
      <c r="O66" s="112"/>
      <c r="P66" s="117"/>
    </row>
    <row r="67" spans="1:16">
      <c r="A67" s="242" t="s">
        <v>1188</v>
      </c>
      <c r="B67" s="112"/>
      <c r="C67" s="112"/>
      <c r="D67" s="112"/>
      <c r="E67" s="112"/>
      <c r="F67" s="112"/>
      <c r="G67" s="112"/>
      <c r="H67" s="112"/>
      <c r="I67" s="112"/>
      <c r="J67" s="112"/>
      <c r="K67" s="112"/>
      <c r="L67" s="112"/>
      <c r="M67" s="112"/>
      <c r="N67" s="112"/>
      <c r="O67" s="112"/>
      <c r="P67" s="117"/>
    </row>
    <row r="68" spans="1:16">
      <c r="A68" s="118"/>
      <c r="B68" s="119"/>
      <c r="C68" s="119"/>
      <c r="D68" s="119"/>
      <c r="E68" s="119"/>
      <c r="F68" s="119"/>
      <c r="G68" s="119"/>
      <c r="H68" s="119"/>
      <c r="I68" s="119"/>
      <c r="J68" s="119"/>
      <c r="K68" s="119"/>
      <c r="L68" s="119"/>
      <c r="M68" s="119"/>
      <c r="N68" s="119"/>
      <c r="O68" s="119"/>
      <c r="P68" s="120"/>
    </row>
    <row r="69" spans="1:16">
      <c r="A69" s="112"/>
      <c r="B69" s="10"/>
      <c r="C69" s="10"/>
      <c r="D69" s="10"/>
      <c r="E69" s="10"/>
      <c r="F69" s="10"/>
      <c r="G69" s="10"/>
      <c r="H69" s="10"/>
      <c r="I69" s="10"/>
      <c r="J69" s="10"/>
      <c r="K69" s="10"/>
      <c r="L69" s="10"/>
      <c r="M69" s="10"/>
      <c r="N69" s="10"/>
      <c r="O69" s="10"/>
    </row>
    <row r="70" spans="1:16">
      <c r="A70" s="27" t="s">
        <v>31</v>
      </c>
      <c r="B70" s="2"/>
      <c r="C70" s="2"/>
      <c r="D70" s="2"/>
      <c r="E70" s="2"/>
      <c r="F70" s="2"/>
      <c r="G70" s="2"/>
      <c r="H70" s="2"/>
      <c r="I70" s="2"/>
      <c r="J70" s="2"/>
      <c r="K70" s="2"/>
      <c r="L70" s="2"/>
      <c r="M70" s="2"/>
      <c r="N70" s="2"/>
      <c r="O70" s="2"/>
      <c r="P70" s="2"/>
    </row>
    <row r="71" spans="1:16">
      <c r="A71" s="32" t="s">
        <v>1189</v>
      </c>
      <c r="B71" s="32" t="s">
        <v>410</v>
      </c>
      <c r="C71" s="10"/>
      <c r="D71" s="10"/>
      <c r="E71" s="10"/>
      <c r="F71" s="10"/>
      <c r="G71" s="10"/>
      <c r="H71" s="10"/>
      <c r="I71" s="10"/>
      <c r="J71" s="10"/>
      <c r="K71" s="10"/>
      <c r="L71" s="10"/>
      <c r="M71" s="10"/>
      <c r="N71" s="10"/>
      <c r="O71" s="10"/>
      <c r="P71" s="10"/>
    </row>
    <row r="72" spans="1:16">
      <c r="A72" s="69" t="s">
        <v>1190</v>
      </c>
      <c r="B72" s="13"/>
      <c r="C72" s="13"/>
      <c r="D72" s="13"/>
      <c r="E72" s="13"/>
      <c r="F72" s="13"/>
      <c r="G72" s="13"/>
      <c r="H72" s="13"/>
      <c r="I72" s="13"/>
      <c r="J72" s="13"/>
      <c r="K72" s="13"/>
      <c r="L72" s="13"/>
      <c r="M72" s="13"/>
      <c r="N72" s="13"/>
      <c r="O72" s="104"/>
      <c r="P72" s="104"/>
    </row>
    <row r="73" spans="1:16">
      <c r="A73" s="13"/>
      <c r="B73" s="13"/>
      <c r="C73" s="13"/>
      <c r="D73" s="13"/>
      <c r="E73" s="13"/>
      <c r="F73" s="619" t="s">
        <v>80</v>
      </c>
      <c r="G73" s="1117" t="s">
        <v>81</v>
      </c>
      <c r="H73" s="1118"/>
      <c r="I73" s="1118"/>
      <c r="J73" s="1118"/>
      <c r="K73" s="1118"/>
      <c r="L73" s="1118"/>
      <c r="M73" s="1118"/>
      <c r="N73" s="1118"/>
      <c r="O73" s="1118"/>
      <c r="P73" s="1119"/>
    </row>
    <row r="74" spans="1:16" ht="45">
      <c r="A74" s="13"/>
      <c r="B74" s="96" t="s">
        <v>1155</v>
      </c>
      <c r="C74" s="602" t="s">
        <v>451</v>
      </c>
      <c r="D74" s="478" t="s">
        <v>452</v>
      </c>
      <c r="E74" s="13"/>
      <c r="F74" s="620">
        <v>0</v>
      </c>
      <c r="G74" s="33">
        <v>2026</v>
      </c>
      <c r="H74" s="34">
        <v>2027</v>
      </c>
      <c r="I74" s="33">
        <v>2028</v>
      </c>
      <c r="J74" s="34">
        <v>2029</v>
      </c>
      <c r="K74" s="33">
        <v>2030</v>
      </c>
      <c r="L74" s="34">
        <v>2031</v>
      </c>
      <c r="M74" s="33">
        <v>2032</v>
      </c>
      <c r="N74" s="34">
        <v>2033</v>
      </c>
      <c r="O74" s="33">
        <v>2034</v>
      </c>
      <c r="P74" s="33">
        <v>2035</v>
      </c>
    </row>
    <row r="75" spans="1:16">
      <c r="A75" s="13"/>
      <c r="B75" s="666" t="s">
        <v>1191</v>
      </c>
      <c r="C75" s="13"/>
      <c r="D75" s="13"/>
      <c r="E75" s="13"/>
      <c r="F75" s="655" t="s">
        <v>487</v>
      </c>
      <c r="G75" s="661"/>
      <c r="H75" s="661"/>
      <c r="I75" s="661"/>
      <c r="J75" s="661"/>
      <c r="K75" s="661"/>
      <c r="L75" s="661"/>
      <c r="M75" s="661"/>
      <c r="N75" s="661"/>
      <c r="O75" s="661"/>
      <c r="P75" s="661"/>
    </row>
    <row r="76" spans="1:16" ht="30">
      <c r="A76" s="13"/>
      <c r="B76" s="374" t="s">
        <v>1192</v>
      </c>
      <c r="C76" s="633" t="s">
        <v>145</v>
      </c>
      <c r="D76" s="585"/>
      <c r="E76" s="13"/>
      <c r="F76" s="299"/>
      <c r="G76" s="498">
        <f>F76*(1+'BDD Coûts unitaires repères'!K$10)^($G$74-$F$74)</f>
        <v>0</v>
      </c>
      <c r="H76" s="498">
        <f>G76*(1+'BDD Coûts unitaires repères'!L$10)</f>
        <v>0</v>
      </c>
      <c r="I76" s="498">
        <f>H76*(1+'BDD Coûts unitaires repères'!M$10)</f>
        <v>0</v>
      </c>
      <c r="J76" s="498">
        <f>I76*(1+'BDD Coûts unitaires repères'!N$10)</f>
        <v>0</v>
      </c>
      <c r="K76" s="498">
        <f>J76*(1+'BDD Coûts unitaires repères'!O$10)</f>
        <v>0</v>
      </c>
      <c r="L76" s="498">
        <f>K76*(1+'BDD Coûts unitaires repères'!P$10)</f>
        <v>0</v>
      </c>
      <c r="M76" s="498">
        <f>L76*(1+'BDD Coûts unitaires repères'!Q$10)</f>
        <v>0</v>
      </c>
      <c r="N76" s="498">
        <f>M76*(1+'BDD Coûts unitaires repères'!R$10)</f>
        <v>0</v>
      </c>
      <c r="O76" s="498">
        <f>N76*(1+'BDD Coûts unitaires repères'!S$10)</f>
        <v>0</v>
      </c>
      <c r="P76" s="498">
        <f>O76*(1+'BDD Coûts unitaires repères'!T$10)</f>
        <v>0</v>
      </c>
    </row>
    <row r="77" spans="1:16" ht="26.25">
      <c r="A77" s="13"/>
      <c r="B77" s="375" t="s">
        <v>1157</v>
      </c>
      <c r="C77" s="633" t="s">
        <v>145</v>
      </c>
      <c r="D77" s="585"/>
      <c r="E77" s="13"/>
      <c r="F77" s="297"/>
      <c r="G77" s="498">
        <f>F77*(1+'BDD Coûts unitaires repères'!K$10)^($G$74-$F$74)</f>
        <v>0</v>
      </c>
      <c r="H77" s="498">
        <f>G77*(1+'BDD Coûts unitaires repères'!L$10)</f>
        <v>0</v>
      </c>
      <c r="I77" s="498">
        <f>H77*(1+'BDD Coûts unitaires repères'!M$10)</f>
        <v>0</v>
      </c>
      <c r="J77" s="498">
        <f>I77*(1+'BDD Coûts unitaires repères'!N$10)</f>
        <v>0</v>
      </c>
      <c r="K77" s="498">
        <f>J77*(1+'BDD Coûts unitaires repères'!O$10)</f>
        <v>0</v>
      </c>
      <c r="L77" s="498">
        <f>K77*(1+'BDD Coûts unitaires repères'!P$10)</f>
        <v>0</v>
      </c>
      <c r="M77" s="498">
        <f>L77*(1+'BDD Coûts unitaires repères'!Q$10)</f>
        <v>0</v>
      </c>
      <c r="N77" s="498">
        <f>M77*(1+'BDD Coûts unitaires repères'!R$10)</f>
        <v>0</v>
      </c>
      <c r="O77" s="498">
        <f>N77*(1+'BDD Coûts unitaires repères'!S$10)</f>
        <v>0</v>
      </c>
      <c r="P77" s="498">
        <f>O77*(1+'BDD Coûts unitaires repères'!T$10)</f>
        <v>0</v>
      </c>
    </row>
    <row r="78" spans="1:16">
      <c r="A78" s="10"/>
      <c r="B78" s="10"/>
      <c r="C78" s="10"/>
      <c r="D78" s="10"/>
      <c r="E78" s="10"/>
      <c r="F78" s="10"/>
      <c r="G78" s="10"/>
      <c r="H78" s="10"/>
      <c r="I78" s="10"/>
      <c r="J78" s="10"/>
      <c r="K78" s="10"/>
      <c r="L78" s="10"/>
      <c r="M78" s="10"/>
      <c r="N78" s="10"/>
      <c r="O78" s="10"/>
    </row>
    <row r="79" spans="1:16">
      <c r="A79" s="113" t="s">
        <v>442</v>
      </c>
      <c r="B79" s="114"/>
      <c r="C79" s="114"/>
      <c r="D79" s="114"/>
      <c r="E79" s="114"/>
      <c r="F79" s="114"/>
      <c r="G79" s="114"/>
      <c r="H79" s="114"/>
      <c r="I79" s="114"/>
      <c r="J79" s="114"/>
      <c r="K79" s="114"/>
      <c r="L79" s="114"/>
      <c r="M79" s="114"/>
      <c r="N79" s="114"/>
      <c r="O79" s="114"/>
      <c r="P79" s="115"/>
    </row>
    <row r="80" spans="1:16">
      <c r="A80" s="116" t="s">
        <v>1193</v>
      </c>
      <c r="B80" s="112"/>
      <c r="C80" s="112"/>
      <c r="D80" s="112"/>
      <c r="E80" s="112"/>
      <c r="F80" s="112"/>
      <c r="G80" s="112"/>
      <c r="H80" s="112"/>
      <c r="I80" s="112"/>
      <c r="J80" s="112"/>
      <c r="K80" s="112"/>
      <c r="L80" s="112"/>
      <c r="M80" s="112"/>
      <c r="N80" s="112"/>
      <c r="O80" s="112"/>
      <c r="P80" s="117"/>
    </row>
    <row r="81" spans="1:16">
      <c r="A81" s="116" t="s">
        <v>468</v>
      </c>
      <c r="B81" s="112"/>
      <c r="C81" s="112"/>
      <c r="D81" s="112"/>
      <c r="E81" s="112"/>
      <c r="F81" s="112"/>
      <c r="G81" s="112"/>
      <c r="H81" s="112"/>
      <c r="I81" s="112"/>
      <c r="J81" s="112"/>
      <c r="K81" s="112"/>
      <c r="L81" s="112"/>
      <c r="M81" s="112"/>
      <c r="N81" s="112"/>
      <c r="O81" s="112"/>
      <c r="P81" s="117"/>
    </row>
    <row r="82" spans="1:16">
      <c r="A82" s="455" t="s">
        <v>3</v>
      </c>
      <c r="B82" s="112"/>
      <c r="C82" s="112"/>
      <c r="D82" s="112"/>
      <c r="E82" s="112"/>
      <c r="F82" s="112"/>
      <c r="G82" s="112"/>
      <c r="H82" s="112"/>
      <c r="I82" s="112"/>
      <c r="J82" s="112"/>
      <c r="K82" s="112"/>
      <c r="L82" s="112"/>
      <c r="M82" s="112"/>
      <c r="N82" s="112"/>
      <c r="O82" s="112"/>
      <c r="P82" s="117"/>
    </row>
    <row r="83" spans="1:16">
      <c r="A83" s="473" t="s">
        <v>1194</v>
      </c>
      <c r="B83" s="112"/>
      <c r="C83" s="112"/>
      <c r="D83" s="112"/>
      <c r="E83" s="112"/>
      <c r="F83" s="112"/>
      <c r="G83" s="112"/>
      <c r="H83" s="112"/>
      <c r="I83" s="112"/>
      <c r="J83" s="112"/>
      <c r="K83" s="112"/>
      <c r="L83" s="112"/>
      <c r="M83" s="112"/>
      <c r="N83" s="112"/>
      <c r="O83" s="112"/>
      <c r="P83" s="117"/>
    </row>
    <row r="84" spans="1:16">
      <c r="A84" s="116" t="s">
        <v>1195</v>
      </c>
      <c r="B84" s="112"/>
      <c r="C84" s="112"/>
      <c r="D84" s="112"/>
      <c r="E84" s="112"/>
      <c r="F84" s="112"/>
      <c r="G84" s="112"/>
      <c r="H84" s="112"/>
      <c r="I84" s="112"/>
      <c r="J84" s="112"/>
      <c r="K84" s="112"/>
      <c r="L84" s="112"/>
      <c r="M84" s="112"/>
      <c r="N84" s="112"/>
      <c r="O84" s="112"/>
      <c r="P84" s="117"/>
    </row>
    <row r="85" spans="1:16">
      <c r="A85" s="116" t="s">
        <v>1196</v>
      </c>
      <c r="B85" s="112"/>
      <c r="C85" s="112"/>
      <c r="D85" s="112"/>
      <c r="E85" s="112"/>
      <c r="F85" s="112"/>
      <c r="G85" s="112"/>
      <c r="H85" s="112"/>
      <c r="I85" s="112"/>
      <c r="J85" s="112"/>
      <c r="K85" s="112"/>
      <c r="L85" s="112"/>
      <c r="M85" s="112"/>
      <c r="N85" s="112"/>
      <c r="O85" s="112"/>
      <c r="P85" s="117"/>
    </row>
    <row r="86" spans="1:16">
      <c r="A86" s="116" t="s">
        <v>1197</v>
      </c>
      <c r="B86" s="112"/>
      <c r="C86" s="112"/>
      <c r="D86" s="112"/>
      <c r="E86" s="112"/>
      <c r="F86" s="112"/>
      <c r="G86" s="112"/>
      <c r="H86" s="112"/>
      <c r="I86" s="112"/>
      <c r="J86" s="112"/>
      <c r="K86" s="112"/>
      <c r="L86" s="112"/>
      <c r="M86" s="112"/>
      <c r="N86" s="112"/>
      <c r="O86" s="112"/>
      <c r="P86" s="117"/>
    </row>
    <row r="87" spans="1:16">
      <c r="A87" s="242" t="s">
        <v>1198</v>
      </c>
      <c r="B87" s="112"/>
      <c r="C87" s="112"/>
      <c r="D87" s="112"/>
      <c r="E87" s="112"/>
      <c r="F87" s="112"/>
      <c r="G87" s="112"/>
      <c r="H87" s="112"/>
      <c r="I87" s="112"/>
      <c r="J87" s="112"/>
      <c r="K87" s="112"/>
      <c r="L87" s="112"/>
      <c r="M87" s="112"/>
      <c r="N87" s="112"/>
      <c r="O87" s="112"/>
      <c r="P87" s="117"/>
    </row>
    <row r="88" spans="1:16">
      <c r="A88" s="112"/>
      <c r="B88" s="112"/>
      <c r="C88" s="112"/>
      <c r="D88" s="112"/>
      <c r="E88" s="112"/>
      <c r="F88" s="112"/>
      <c r="G88" s="112"/>
      <c r="H88" s="112"/>
      <c r="I88" s="112"/>
      <c r="J88" s="112"/>
      <c r="K88" s="112"/>
      <c r="L88" s="112"/>
      <c r="M88" s="112"/>
      <c r="N88" s="112"/>
      <c r="O88" s="112"/>
      <c r="P88" s="117"/>
    </row>
    <row r="89" spans="1:16">
      <c r="A89" s="122" t="s">
        <v>1199</v>
      </c>
      <c r="B89" s="119"/>
      <c r="C89" s="119"/>
      <c r="D89" s="119"/>
      <c r="E89" s="119"/>
      <c r="F89" s="119"/>
      <c r="G89" s="119"/>
      <c r="H89" s="119"/>
      <c r="I89" s="119"/>
      <c r="J89" s="119"/>
      <c r="K89" s="119"/>
      <c r="L89" s="119"/>
      <c r="M89" s="119"/>
      <c r="N89" s="119"/>
      <c r="O89" s="119"/>
      <c r="P89" s="120"/>
    </row>
    <row r="90" spans="1:16">
      <c r="A90" s="30"/>
      <c r="B90" s="10"/>
      <c r="C90" s="10"/>
      <c r="D90" s="10"/>
      <c r="E90" s="10"/>
      <c r="F90" s="10"/>
      <c r="G90" s="10"/>
      <c r="H90" s="10"/>
      <c r="I90" s="10"/>
      <c r="J90" s="10"/>
      <c r="K90" s="10"/>
      <c r="L90" s="10"/>
      <c r="M90" s="10"/>
      <c r="N90" s="10"/>
      <c r="O90" s="10"/>
    </row>
    <row r="91" spans="1:16">
      <c r="A91" s="27" t="s">
        <v>39</v>
      </c>
      <c r="B91" s="2"/>
      <c r="C91" s="2"/>
      <c r="D91" s="2"/>
      <c r="E91" s="2"/>
      <c r="F91" s="2"/>
      <c r="G91" s="2"/>
      <c r="H91" s="2"/>
      <c r="I91" s="2"/>
      <c r="J91" s="2"/>
      <c r="K91" s="2"/>
      <c r="L91" s="2"/>
      <c r="M91" s="2"/>
      <c r="N91" s="2"/>
      <c r="O91" s="2"/>
      <c r="P91" s="2"/>
    </row>
    <row r="92" spans="1:16">
      <c r="A92" s="32" t="s">
        <v>1200</v>
      </c>
      <c r="B92" s="32" t="s">
        <v>410</v>
      </c>
      <c r="C92" s="10"/>
      <c r="D92" s="10"/>
      <c r="E92" s="10"/>
      <c r="F92" s="10"/>
      <c r="G92" s="10"/>
      <c r="H92" s="10"/>
      <c r="I92" s="10"/>
      <c r="J92" s="10"/>
      <c r="K92" s="10"/>
      <c r="L92" s="10"/>
      <c r="M92" s="10"/>
      <c r="N92" s="10"/>
      <c r="O92" s="10"/>
    </row>
    <row r="93" spans="1:16">
      <c r="A93" s="109" t="s">
        <v>470</v>
      </c>
      <c r="B93" s="10"/>
      <c r="C93" s="10"/>
      <c r="D93" s="10"/>
      <c r="E93" s="10"/>
      <c r="F93" s="10"/>
      <c r="G93" s="10"/>
      <c r="H93" s="10"/>
      <c r="I93" s="10"/>
      <c r="J93" s="10"/>
      <c r="K93" s="10"/>
      <c r="L93" s="10"/>
      <c r="M93" s="10"/>
      <c r="N93" s="10"/>
      <c r="O93" s="10"/>
    </row>
    <row r="94" spans="1:16">
      <c r="A94" s="110" t="s">
        <v>1201</v>
      </c>
      <c r="B94" s="10"/>
      <c r="C94" s="10"/>
      <c r="D94" s="10"/>
      <c r="E94" s="10"/>
      <c r="F94" s="10"/>
      <c r="G94" s="10"/>
      <c r="H94" s="10"/>
      <c r="I94" s="10"/>
      <c r="J94" s="10"/>
      <c r="K94" s="10"/>
      <c r="L94" s="10"/>
      <c r="M94" s="10"/>
      <c r="N94" s="10"/>
      <c r="O94" s="10"/>
    </row>
    <row r="95" spans="1:16">
      <c r="A95" s="13"/>
      <c r="B95" s="13"/>
      <c r="C95" s="13"/>
      <c r="D95" s="13"/>
      <c r="E95" s="13"/>
      <c r="F95" s="13"/>
      <c r="G95" s="1117" t="s">
        <v>81</v>
      </c>
      <c r="H95" s="1118"/>
      <c r="I95" s="1118"/>
      <c r="J95" s="1118"/>
      <c r="K95" s="1118"/>
      <c r="L95" s="1118"/>
      <c r="M95" s="1118"/>
      <c r="N95" s="1118"/>
      <c r="O95" s="1118"/>
      <c r="P95" s="1119"/>
    </row>
    <row r="96" spans="1:16" ht="45">
      <c r="A96" s="13"/>
      <c r="B96" s="96" t="s">
        <v>472</v>
      </c>
      <c r="C96" s="602" t="s">
        <v>451</v>
      </c>
      <c r="D96" s="478" t="s">
        <v>452</v>
      </c>
      <c r="E96" s="13"/>
      <c r="F96" s="13"/>
      <c r="G96" s="33">
        <v>2026</v>
      </c>
      <c r="H96" s="34">
        <v>2027</v>
      </c>
      <c r="I96" s="33">
        <v>2028</v>
      </c>
      <c r="J96" s="34">
        <v>2029</v>
      </c>
      <c r="K96" s="33">
        <v>2030</v>
      </c>
      <c r="L96" s="34">
        <v>2031</v>
      </c>
      <c r="M96" s="33">
        <v>2032</v>
      </c>
      <c r="N96" s="34">
        <v>2033</v>
      </c>
      <c r="O96" s="33">
        <v>2034</v>
      </c>
      <c r="P96" s="33">
        <v>2035</v>
      </c>
    </row>
    <row r="97" spans="1:16">
      <c r="A97" s="13"/>
      <c r="B97" s="108" t="s">
        <v>1202</v>
      </c>
      <c r="C97" s="633" t="str">
        <f>C76</f>
        <v>HT</v>
      </c>
      <c r="D97" s="585">
        <f>D76</f>
        <v>0</v>
      </c>
      <c r="E97" s="13"/>
      <c r="F97" s="13"/>
      <c r="G97" s="508">
        <f>G$52*G76</f>
        <v>0</v>
      </c>
      <c r="H97" s="508">
        <f t="shared" ref="H97:P97" si="0">H$52*H76</f>
        <v>0</v>
      </c>
      <c r="I97" s="508">
        <f t="shared" si="0"/>
        <v>0</v>
      </c>
      <c r="J97" s="508">
        <f t="shared" si="0"/>
        <v>0</v>
      </c>
      <c r="K97" s="508">
        <f t="shared" si="0"/>
        <v>0</v>
      </c>
      <c r="L97" s="508">
        <f t="shared" si="0"/>
        <v>0</v>
      </c>
      <c r="M97" s="508">
        <f t="shared" si="0"/>
        <v>0</v>
      </c>
      <c r="N97" s="508">
        <f t="shared" si="0"/>
        <v>0</v>
      </c>
      <c r="O97" s="508">
        <f t="shared" si="0"/>
        <v>0</v>
      </c>
      <c r="P97" s="508">
        <f t="shared" si="0"/>
        <v>0</v>
      </c>
    </row>
    <row r="98" spans="1:16">
      <c r="A98" s="13"/>
      <c r="B98" s="724" t="s">
        <v>1165</v>
      </c>
      <c r="C98" s="633" t="str">
        <f>C77</f>
        <v>HT</v>
      </c>
      <c r="D98" s="585">
        <f>D77</f>
        <v>0</v>
      </c>
      <c r="E98" s="13"/>
      <c r="F98" s="13"/>
      <c r="G98" s="615">
        <f>G$52*G77</f>
        <v>0</v>
      </c>
      <c r="H98" s="615">
        <f t="shared" ref="H98:P98" si="1">H$52*H77</f>
        <v>0</v>
      </c>
      <c r="I98" s="615">
        <f t="shared" si="1"/>
        <v>0</v>
      </c>
      <c r="J98" s="615">
        <f t="shared" si="1"/>
        <v>0</v>
      </c>
      <c r="K98" s="615">
        <f t="shared" si="1"/>
        <v>0</v>
      </c>
      <c r="L98" s="615">
        <f t="shared" si="1"/>
        <v>0</v>
      </c>
      <c r="M98" s="615">
        <f t="shared" si="1"/>
        <v>0</v>
      </c>
      <c r="N98" s="615">
        <f t="shared" si="1"/>
        <v>0</v>
      </c>
      <c r="O98" s="615">
        <f t="shared" si="1"/>
        <v>0</v>
      </c>
      <c r="P98" s="615">
        <f t="shared" si="1"/>
        <v>0</v>
      </c>
    </row>
    <row r="99" spans="1:16" ht="30">
      <c r="A99" s="13"/>
      <c r="B99" s="507" t="s">
        <v>1166</v>
      </c>
      <c r="C99" s="633" t="str">
        <f>C97</f>
        <v>HT</v>
      </c>
      <c r="D99" s="585">
        <f>D97</f>
        <v>0</v>
      </c>
      <c r="E99" s="13"/>
      <c r="F99" s="13"/>
      <c r="G99" s="508">
        <f>G97*0.5</f>
        <v>0</v>
      </c>
      <c r="H99" s="508">
        <f t="shared" ref="H99:P99" si="2">H97*0.5</f>
        <v>0</v>
      </c>
      <c r="I99" s="508">
        <f t="shared" si="2"/>
        <v>0</v>
      </c>
      <c r="J99" s="508">
        <f t="shared" si="2"/>
        <v>0</v>
      </c>
      <c r="K99" s="508">
        <f t="shared" si="2"/>
        <v>0</v>
      </c>
      <c r="L99" s="508">
        <f t="shared" si="2"/>
        <v>0</v>
      </c>
      <c r="M99" s="508">
        <f t="shared" si="2"/>
        <v>0</v>
      </c>
      <c r="N99" s="508">
        <f t="shared" si="2"/>
        <v>0</v>
      </c>
      <c r="O99" s="508">
        <f t="shared" si="2"/>
        <v>0</v>
      </c>
      <c r="P99" s="508">
        <f t="shared" si="2"/>
        <v>0</v>
      </c>
    </row>
    <row r="100" spans="1:16" ht="45">
      <c r="A100" s="509" t="s">
        <v>477</v>
      </c>
      <c r="B100" s="296" t="s">
        <v>1167</v>
      </c>
      <c r="C100" s="633" t="str">
        <f>C97</f>
        <v>HT</v>
      </c>
      <c r="D100" s="585">
        <f>D97</f>
        <v>0</v>
      </c>
      <c r="E100" s="13"/>
      <c r="F100" s="13"/>
      <c r="G100" s="616">
        <f>G97+G99</f>
        <v>0</v>
      </c>
      <c r="H100" s="616">
        <f t="shared" ref="H100:P100" si="3">H97+H99</f>
        <v>0</v>
      </c>
      <c r="I100" s="616">
        <f t="shared" si="3"/>
        <v>0</v>
      </c>
      <c r="J100" s="616">
        <f t="shared" si="3"/>
        <v>0</v>
      </c>
      <c r="K100" s="616">
        <f t="shared" si="3"/>
        <v>0</v>
      </c>
      <c r="L100" s="616">
        <f t="shared" si="3"/>
        <v>0</v>
      </c>
      <c r="M100" s="616">
        <f t="shared" si="3"/>
        <v>0</v>
      </c>
      <c r="N100" s="616">
        <f t="shared" si="3"/>
        <v>0</v>
      </c>
      <c r="O100" s="616">
        <f t="shared" si="3"/>
        <v>0</v>
      </c>
      <c r="P100" s="616">
        <f t="shared" si="3"/>
        <v>0</v>
      </c>
    </row>
    <row r="101" spans="1:16">
      <c r="A101" s="10"/>
      <c r="B101" s="32" t="s">
        <v>1168</v>
      </c>
      <c r="C101" s="10"/>
      <c r="D101" s="10"/>
      <c r="E101" s="10"/>
      <c r="F101" s="10"/>
      <c r="G101" s="10"/>
      <c r="H101" s="10"/>
      <c r="I101" s="10"/>
      <c r="J101" s="10"/>
      <c r="K101" s="10"/>
      <c r="L101" s="10"/>
      <c r="M101" s="10"/>
      <c r="N101" s="10"/>
      <c r="O101" s="10"/>
    </row>
    <row r="102" spans="1:16">
      <c r="A102" s="10"/>
      <c r="B102" s="10"/>
      <c r="C102" s="10"/>
      <c r="D102" s="10"/>
      <c r="E102" s="10"/>
      <c r="F102" s="10"/>
      <c r="G102" s="10"/>
      <c r="H102" s="10"/>
      <c r="I102" s="10"/>
      <c r="J102" s="10"/>
      <c r="K102" s="10"/>
      <c r="L102" s="10"/>
      <c r="M102" s="10"/>
      <c r="N102" s="10"/>
      <c r="O102" s="10"/>
    </row>
    <row r="103" spans="1:16" ht="15.75" thickBot="1">
      <c r="A103" s="155"/>
      <c r="B103" s="155"/>
      <c r="C103" s="155"/>
      <c r="D103" s="155"/>
      <c r="E103" s="155"/>
      <c r="F103" s="155"/>
      <c r="G103" s="155"/>
      <c r="H103" s="155"/>
      <c r="I103" s="155"/>
      <c r="J103" s="155"/>
      <c r="K103" s="155"/>
      <c r="L103" s="155"/>
      <c r="M103" s="155"/>
      <c r="N103" s="155"/>
      <c r="O103" s="155"/>
      <c r="P103" s="155"/>
    </row>
    <row r="104" spans="1:16" ht="15.75" thickTop="1">
      <c r="A104" s="182" t="s">
        <v>481</v>
      </c>
      <c r="B104" s="183"/>
      <c r="C104" s="183"/>
      <c r="D104" s="183"/>
      <c r="E104" s="183"/>
      <c r="F104" s="183"/>
      <c r="G104" s="183"/>
      <c r="H104" s="183"/>
      <c r="I104" s="183"/>
      <c r="J104" s="183"/>
      <c r="K104" s="183"/>
      <c r="L104" s="183"/>
      <c r="M104" s="183"/>
      <c r="N104" s="183"/>
      <c r="O104" s="183"/>
      <c r="P104" s="183"/>
    </row>
    <row r="105" spans="1:16">
      <c r="A105" t="s">
        <v>1169</v>
      </c>
    </row>
  </sheetData>
  <mergeCells count="3">
    <mergeCell ref="G50:P50"/>
    <mergeCell ref="G73:P73"/>
    <mergeCell ref="G95:P95"/>
  </mergeCells>
  <dataValidations count="3">
    <dataValidation type="list" allowBlank="1" showInputMessage="1" showErrorMessage="1" sqref="C76:C77 C97:C98" xr:uid="{6C10728C-D127-41BF-8161-0E673F4E4021}">
      <formula1>"HT,TTC"</formula1>
    </dataValidation>
    <dataValidation type="list" allowBlank="1" showInputMessage="1" showErrorMessage="1" sqref="D76:D77 D97:D100" xr:uid="{94CDDDCC-CA65-4DE4-9402-A5ABC3BE9D98}">
      <formula1>"2021,2022,2023,2024,2025,2026,coûts 2026-2035 (avec inflation)"</formula1>
    </dataValidation>
    <dataValidation type="list" allowBlank="1" showInputMessage="1" showErrorMessage="1" sqref="C99:C100" xr:uid="{AFF28380-0821-46E1-A8AD-387DB4AAA19A}">
      <formula1>#REF!</formula1>
    </dataValidation>
  </dataValidations>
  <hyperlinks>
    <hyperlink ref="A67" r:id="rId1" display="[LIEN] Secrétariat Général à la Planification Écologique (SGPE), « La planification écologique dans les bâtiments »." xr:uid="{CD143BC8-58C5-47C8-9F7D-686F743EE121}"/>
    <hyperlink ref="B61" r:id="rId2" display="[LIEN] Secrétariat Général à la Planification Écologique (SGPE), « La planification écologique dans les bâtiments »." xr:uid="{5B836A42-143F-40C8-AA38-83A9A0490BC8}"/>
    <hyperlink ref="A87" r:id="rId3" xr:uid="{94247962-1FF2-45F3-A761-E888B266FFEF}"/>
    <hyperlink ref="A82" location="'BDD Coûts unitaires - Invest'!A1" display="[LIEN]" xr:uid="{9F4730DB-42D4-469B-AEAA-90FDA07902AA}"/>
    <hyperlink ref="A4" r:id="rId4" xr:uid="{A5C708DC-A114-4335-825E-EB62D3ADC806}"/>
    <hyperlink ref="A100" location="Synthèse!A1" display="(reporté dans la synthèse)" xr:uid="{42ABC000-F3D5-423B-A4BA-451FD723442F}"/>
  </hyperlinks>
  <pageMargins left="0.7" right="0.7" top="0.75" bottom="0.75" header="0.3" footer="0.3"/>
  <drawing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4AE6-575F-428B-B70A-26E397AB44C8}">
  <sheetPr>
    <tabColor theme="4"/>
  </sheetPr>
  <dimension ref="A1:R138"/>
  <sheetViews>
    <sheetView showGridLines="0" topLeftCell="A36" zoomScale="68" zoomScaleNormal="100" workbookViewId="0">
      <selection activeCell="G82" sqref="G82"/>
    </sheetView>
  </sheetViews>
  <sheetFormatPr defaultColWidth="11.42578125" defaultRowHeight="15"/>
  <cols>
    <col min="2" max="2" width="46.28515625" customWidth="1"/>
  </cols>
  <sheetData>
    <row r="1" spans="1:18" ht="21">
      <c r="A1" s="3" t="s">
        <v>64</v>
      </c>
      <c r="B1" s="1"/>
      <c r="C1" s="1"/>
      <c r="D1" s="1"/>
      <c r="E1" s="1"/>
      <c r="F1" s="1"/>
      <c r="G1" s="1"/>
      <c r="H1" s="29"/>
      <c r="I1" s="29"/>
      <c r="J1" s="29"/>
      <c r="K1" s="29"/>
      <c r="L1" s="29"/>
      <c r="M1" s="29"/>
      <c r="N1" s="29"/>
      <c r="O1" s="29"/>
      <c r="P1" s="29"/>
      <c r="Q1" s="29"/>
      <c r="R1" s="29"/>
    </row>
    <row r="2" spans="1:18">
      <c r="A2" s="62"/>
      <c r="B2" s="62"/>
      <c r="C2" s="62"/>
      <c r="D2" s="62"/>
      <c r="E2" s="62"/>
      <c r="F2" s="62"/>
      <c r="G2" s="62"/>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2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27" t="s">
        <v>401</v>
      </c>
      <c r="B7" s="577" t="s">
        <v>402</v>
      </c>
      <c r="C7" s="62"/>
      <c r="D7" s="62"/>
      <c r="E7" s="62"/>
      <c r="F7" s="62"/>
      <c r="G7" s="62"/>
      <c r="H7" s="62"/>
      <c r="I7" s="62"/>
      <c r="J7" s="10"/>
      <c r="K7" s="10"/>
      <c r="L7" s="10"/>
      <c r="M7" s="10"/>
      <c r="N7" s="10"/>
      <c r="O7" s="10"/>
      <c r="P7" s="10"/>
      <c r="Q7" s="574"/>
    </row>
    <row r="8" spans="1:18">
      <c r="A8" s="27" t="s">
        <v>403</v>
      </c>
      <c r="B8" s="577" t="s">
        <v>1203</v>
      </c>
      <c r="C8" s="62"/>
      <c r="D8" s="62"/>
      <c r="E8" s="62"/>
      <c r="F8" s="62"/>
      <c r="G8" s="62"/>
      <c r="H8" s="62"/>
      <c r="I8" s="62"/>
      <c r="J8" s="10"/>
      <c r="K8" s="10"/>
      <c r="L8" s="10"/>
      <c r="M8" s="10"/>
      <c r="N8" s="10"/>
      <c r="O8" s="10"/>
      <c r="P8" s="10"/>
      <c r="Q8" s="574"/>
    </row>
    <row r="9" spans="1:18">
      <c r="A9" s="27" t="s">
        <v>405</v>
      </c>
      <c r="B9" s="578" t="s">
        <v>1204</v>
      </c>
      <c r="C9" s="579"/>
      <c r="D9" s="579"/>
      <c r="E9" s="579"/>
      <c r="F9" s="579"/>
      <c r="G9" s="579"/>
      <c r="H9" s="579"/>
      <c r="I9" s="579"/>
      <c r="J9" s="119"/>
      <c r="K9" s="119"/>
      <c r="L9" s="119"/>
      <c r="M9" s="119"/>
      <c r="N9" s="119"/>
      <c r="O9" s="119"/>
      <c r="P9" s="119"/>
      <c r="Q9" s="120"/>
    </row>
    <row r="10" spans="1:18">
      <c r="A10" s="62"/>
      <c r="B10" s="62"/>
      <c r="C10" s="62"/>
      <c r="D10" s="62"/>
      <c r="E10" s="62"/>
      <c r="F10" s="62"/>
      <c r="G10" s="62"/>
      <c r="H10" s="62"/>
      <c r="I10" s="62"/>
      <c r="J10" s="10"/>
      <c r="K10" s="10"/>
      <c r="L10" s="10"/>
      <c r="M10" s="10"/>
      <c r="N10" s="10"/>
      <c r="O10" s="10"/>
      <c r="P10" s="10"/>
      <c r="Q10" s="10"/>
    </row>
    <row r="11" spans="1:18">
      <c r="A11" s="62"/>
      <c r="B11" s="62"/>
      <c r="C11" s="62"/>
      <c r="D11" s="62"/>
      <c r="E11" s="62"/>
      <c r="F11" s="62"/>
      <c r="G11" s="62"/>
      <c r="H11" s="62"/>
      <c r="I11" s="62"/>
      <c r="J11" s="10"/>
      <c r="K11" s="10"/>
      <c r="L11" s="10"/>
      <c r="M11" s="10"/>
      <c r="N11" s="10"/>
      <c r="O11" s="10"/>
      <c r="P11" s="10"/>
      <c r="Q11" s="10"/>
    </row>
    <row r="12" spans="1:18">
      <c r="A12" s="157" t="s">
        <v>407</v>
      </c>
      <c r="B12" s="157"/>
      <c r="C12" s="157"/>
      <c r="D12" s="157"/>
      <c r="E12" s="157"/>
      <c r="F12" s="157"/>
      <c r="G12" s="157"/>
      <c r="H12" s="157"/>
      <c r="I12" s="157"/>
      <c r="J12" s="157"/>
      <c r="K12" s="157"/>
      <c r="L12" s="157"/>
      <c r="M12" s="157"/>
      <c r="N12" s="157"/>
      <c r="O12" s="157"/>
      <c r="P12" s="157"/>
      <c r="Q12" s="157"/>
      <c r="R12" s="157"/>
    </row>
    <row r="13" spans="1:18">
      <c r="A13" s="27" t="s">
        <v>408</v>
      </c>
      <c r="B13" s="2"/>
      <c r="C13" s="2"/>
      <c r="D13" s="2"/>
      <c r="E13" s="2"/>
      <c r="F13" s="2"/>
      <c r="G13" s="2"/>
      <c r="H13" s="2"/>
      <c r="I13" s="2"/>
      <c r="J13" s="2"/>
      <c r="K13" s="2"/>
      <c r="L13" s="2"/>
      <c r="M13" s="2"/>
      <c r="N13" s="2"/>
      <c r="O13" s="2"/>
      <c r="P13" s="2"/>
      <c r="Q13" s="2"/>
      <c r="R13" s="2"/>
    </row>
    <row r="14" spans="1:18">
      <c r="A14" s="32" t="s">
        <v>1205</v>
      </c>
      <c r="B14" s="32" t="s">
        <v>410</v>
      </c>
      <c r="C14" s="10"/>
      <c r="D14" s="10"/>
      <c r="E14" s="10"/>
      <c r="F14" s="10"/>
      <c r="G14" s="10"/>
      <c r="H14" s="10"/>
      <c r="I14" s="10"/>
      <c r="J14" s="10"/>
      <c r="K14" s="10"/>
      <c r="L14" s="10"/>
      <c r="M14" s="10"/>
      <c r="N14" s="10"/>
      <c r="O14" s="10"/>
    </row>
    <row r="15" spans="1:18">
      <c r="A15" s="10" t="s">
        <v>411</v>
      </c>
      <c r="B15" s="32"/>
      <c r="C15" s="10"/>
      <c r="D15" s="10"/>
      <c r="E15" s="10"/>
      <c r="F15" s="10"/>
      <c r="G15" s="10"/>
      <c r="H15" s="10"/>
      <c r="I15" s="10"/>
      <c r="J15" s="10"/>
      <c r="K15" s="10"/>
      <c r="L15" s="10"/>
      <c r="M15" s="10"/>
      <c r="N15" s="10"/>
      <c r="O15" s="10"/>
    </row>
    <row r="16" spans="1:18">
      <c r="A16" s="10"/>
      <c r="B16" s="32"/>
      <c r="C16" s="10"/>
      <c r="D16" s="10"/>
      <c r="E16" s="10"/>
      <c r="F16" s="10"/>
      <c r="G16" s="10"/>
      <c r="H16" s="10"/>
      <c r="I16" s="10"/>
      <c r="J16" s="10"/>
      <c r="K16" s="10"/>
      <c r="L16" s="10"/>
      <c r="M16" s="10"/>
      <c r="N16" s="10"/>
      <c r="O16" s="10"/>
    </row>
    <row r="17" spans="1:15">
      <c r="A17" s="10"/>
      <c r="B17" s="32"/>
      <c r="C17" s="10"/>
      <c r="D17" s="10"/>
      <c r="E17" s="10"/>
      <c r="F17" s="10"/>
      <c r="G17" s="10"/>
      <c r="H17" s="10"/>
      <c r="I17" s="10"/>
      <c r="J17" s="10"/>
      <c r="K17" s="10"/>
      <c r="L17" s="10"/>
      <c r="M17" s="10"/>
      <c r="N17" s="10"/>
      <c r="O17" s="10"/>
    </row>
    <row r="18" spans="1:15">
      <c r="A18" s="10"/>
      <c r="B18" s="32"/>
      <c r="C18" s="10"/>
      <c r="D18" s="10"/>
      <c r="E18" s="10"/>
      <c r="F18" s="10"/>
      <c r="G18" s="10"/>
      <c r="H18" s="10"/>
      <c r="I18" s="10"/>
      <c r="J18" s="10"/>
      <c r="K18" s="10"/>
      <c r="L18" s="10"/>
      <c r="M18" s="10"/>
      <c r="N18" s="10"/>
      <c r="O18" s="10"/>
    </row>
    <row r="19" spans="1:15">
      <c r="A19" s="10"/>
      <c r="B19" s="32"/>
      <c r="C19" s="10"/>
      <c r="D19" s="10"/>
      <c r="E19" s="10"/>
      <c r="F19" s="10"/>
      <c r="G19" s="10"/>
      <c r="H19" s="10"/>
      <c r="I19" s="10"/>
      <c r="J19" s="10"/>
      <c r="K19" s="10"/>
      <c r="L19" s="10"/>
      <c r="M19" s="10"/>
      <c r="N19" s="10"/>
      <c r="O19" s="10"/>
    </row>
    <row r="20" spans="1:15">
      <c r="A20" s="10"/>
      <c r="B20" s="32"/>
      <c r="C20" s="10"/>
      <c r="D20" s="10"/>
      <c r="E20" s="10"/>
      <c r="F20" s="10"/>
      <c r="G20" s="10"/>
      <c r="H20" s="10"/>
      <c r="I20" s="10"/>
      <c r="J20" s="10"/>
      <c r="K20" s="10"/>
      <c r="L20" s="10"/>
      <c r="M20" s="10"/>
      <c r="N20" s="10"/>
      <c r="O20" s="10"/>
    </row>
    <row r="21" spans="1:15">
      <c r="A21" s="10"/>
      <c r="B21" s="32"/>
      <c r="C21" s="10"/>
      <c r="D21" s="10"/>
      <c r="E21" s="10"/>
      <c r="F21" s="10"/>
      <c r="G21" s="10"/>
      <c r="H21" s="10"/>
      <c r="I21" s="10"/>
      <c r="J21" s="10"/>
      <c r="K21" s="10"/>
      <c r="L21" s="10"/>
      <c r="M21" s="10"/>
      <c r="N21" s="10"/>
      <c r="O21" s="10"/>
    </row>
    <row r="22" spans="1:15">
      <c r="A22" s="10"/>
      <c r="B22" s="32"/>
      <c r="C22" s="10"/>
      <c r="D22" s="10"/>
      <c r="E22" s="10"/>
      <c r="F22" s="10"/>
      <c r="G22" s="10"/>
      <c r="H22" s="10"/>
      <c r="I22" s="10"/>
      <c r="J22" s="10"/>
      <c r="K22" s="10"/>
      <c r="L22" s="10"/>
      <c r="M22" s="10"/>
      <c r="N22" s="10"/>
      <c r="O22" s="10"/>
    </row>
    <row r="23" spans="1:15">
      <c r="A23" s="10"/>
      <c r="B23" s="32"/>
      <c r="C23" s="10"/>
      <c r="D23" s="10"/>
      <c r="E23" s="10"/>
      <c r="F23" s="10"/>
      <c r="G23" s="10"/>
      <c r="H23" s="10"/>
      <c r="I23" s="10"/>
      <c r="J23" s="10"/>
      <c r="K23" s="10"/>
      <c r="L23" s="10"/>
      <c r="M23" s="10"/>
      <c r="N23" s="10"/>
      <c r="O23" s="10"/>
    </row>
    <row r="24" spans="1:15">
      <c r="A24" s="10"/>
      <c r="B24" s="32"/>
      <c r="C24" s="10"/>
      <c r="D24" s="10"/>
      <c r="E24" s="10"/>
      <c r="F24" s="10"/>
      <c r="G24" s="10"/>
      <c r="H24" s="10"/>
      <c r="I24" s="10"/>
      <c r="J24" s="10"/>
      <c r="K24" s="10"/>
      <c r="L24" s="10"/>
      <c r="M24" s="10"/>
      <c r="N24" s="10"/>
      <c r="O24" s="10"/>
    </row>
    <row r="25" spans="1:15">
      <c r="A25" s="10"/>
      <c r="B25" s="32"/>
      <c r="C25" s="10"/>
      <c r="D25" s="10"/>
      <c r="E25" s="10"/>
      <c r="F25" s="10"/>
      <c r="G25" s="10"/>
      <c r="H25" s="10"/>
      <c r="I25" s="10"/>
      <c r="J25" s="10"/>
      <c r="K25" s="10"/>
      <c r="L25" s="10"/>
      <c r="M25" s="10"/>
      <c r="N25" s="10"/>
      <c r="O25" s="10"/>
    </row>
    <row r="26" spans="1:15">
      <c r="A26" s="1052" t="s">
        <v>412</v>
      </c>
      <c r="B26" s="32"/>
      <c r="C26" s="10"/>
      <c r="D26" s="10"/>
      <c r="E26" s="10"/>
      <c r="F26" s="10"/>
      <c r="G26" s="10"/>
      <c r="H26" s="10"/>
      <c r="I26" s="10"/>
      <c r="J26" s="10"/>
      <c r="K26" s="10"/>
      <c r="L26" s="10"/>
      <c r="M26" s="10"/>
      <c r="N26" s="10"/>
      <c r="O26" s="10"/>
    </row>
    <row r="27" spans="1:15">
      <c r="A27" s="28" t="s">
        <v>413</v>
      </c>
      <c r="B27" s="32"/>
      <c r="C27" s="10"/>
      <c r="D27" s="10"/>
      <c r="E27" s="10"/>
      <c r="F27" s="10"/>
      <c r="G27" s="10"/>
      <c r="H27" s="10"/>
      <c r="I27" s="10"/>
      <c r="J27" s="10"/>
      <c r="K27" s="10"/>
      <c r="L27" s="10"/>
      <c r="M27" s="10"/>
      <c r="N27" s="10"/>
      <c r="O27" s="10"/>
    </row>
    <row r="28" spans="1:15">
      <c r="A28" s="28" t="s">
        <v>414</v>
      </c>
      <c r="B28" s="32"/>
      <c r="C28" s="10"/>
      <c r="D28" s="10"/>
      <c r="E28" s="10"/>
      <c r="F28" s="10"/>
      <c r="G28" s="10"/>
      <c r="H28" s="10"/>
      <c r="I28" s="10"/>
      <c r="J28" s="10"/>
      <c r="K28" s="10"/>
      <c r="L28" s="10"/>
      <c r="M28" s="10"/>
      <c r="N28" s="10"/>
      <c r="O28" s="10"/>
    </row>
    <row r="29" spans="1:15">
      <c r="A29" s="28" t="s">
        <v>415</v>
      </c>
      <c r="B29" s="10"/>
      <c r="C29" s="10"/>
      <c r="D29" s="10"/>
      <c r="E29" s="10"/>
      <c r="F29" s="10"/>
      <c r="G29" s="10"/>
      <c r="H29" s="10"/>
      <c r="I29" s="10"/>
      <c r="J29" s="10"/>
      <c r="K29" s="10"/>
      <c r="L29" s="10"/>
      <c r="M29" s="10"/>
      <c r="N29" s="10"/>
      <c r="O29" s="10"/>
    </row>
    <row r="30" spans="1:15">
      <c r="A30" s="28" t="s">
        <v>416</v>
      </c>
      <c r="B30" s="10"/>
      <c r="C30" s="10"/>
      <c r="D30" s="10"/>
      <c r="E30" s="10"/>
      <c r="F30" s="10"/>
      <c r="G30" s="10"/>
      <c r="H30" s="10"/>
      <c r="I30" s="10"/>
      <c r="J30" s="10"/>
      <c r="K30" s="10"/>
      <c r="L30" s="10"/>
      <c r="M30" s="10"/>
      <c r="N30" s="10"/>
      <c r="O30" s="10"/>
    </row>
    <row r="31" spans="1:15">
      <c r="A31" s="28"/>
      <c r="B31" s="10"/>
      <c r="C31" s="10"/>
      <c r="D31" s="10"/>
      <c r="E31" s="10"/>
      <c r="F31" s="10"/>
      <c r="G31" s="10"/>
      <c r="H31" s="10"/>
      <c r="I31" s="10"/>
      <c r="J31" s="10"/>
      <c r="K31" s="10"/>
      <c r="L31" s="10"/>
      <c r="M31" s="10"/>
      <c r="N31" s="10"/>
      <c r="O31" s="10"/>
    </row>
    <row r="32" spans="1:15">
      <c r="A32" s="10" t="s">
        <v>1206</v>
      </c>
      <c r="B32" s="10"/>
      <c r="C32" s="10"/>
      <c r="D32" s="10"/>
      <c r="E32" s="10"/>
      <c r="F32" s="10"/>
      <c r="G32" s="10"/>
      <c r="H32" s="10"/>
      <c r="I32" s="10"/>
      <c r="J32" s="10"/>
      <c r="K32" s="10"/>
      <c r="L32" s="10"/>
      <c r="M32" s="10"/>
      <c r="N32" s="10"/>
      <c r="O32" s="10"/>
    </row>
    <row r="33" spans="1:18">
      <c r="A33" s="969" t="s">
        <v>1207</v>
      </c>
      <c r="B33" s="10"/>
      <c r="C33" s="10"/>
      <c r="D33" s="10"/>
      <c r="E33" s="10"/>
      <c r="F33" s="10"/>
      <c r="G33" s="10"/>
      <c r="H33" s="10"/>
      <c r="I33" s="10"/>
      <c r="J33" s="10"/>
      <c r="K33" s="10"/>
      <c r="L33" s="10"/>
      <c r="M33" s="10"/>
      <c r="N33" s="10"/>
      <c r="O33" s="10"/>
    </row>
    <row r="34" spans="1:18">
      <c r="A34" s="10" t="s">
        <v>1208</v>
      </c>
      <c r="B34" s="10"/>
      <c r="C34" s="10"/>
      <c r="D34" s="10"/>
      <c r="E34" s="10"/>
      <c r="F34" s="10"/>
      <c r="G34" s="10"/>
      <c r="H34" s="10"/>
      <c r="I34" s="10"/>
      <c r="J34" s="10"/>
      <c r="K34" s="10"/>
      <c r="L34" s="10"/>
      <c r="M34" s="10"/>
      <c r="N34" s="10"/>
      <c r="O34" s="10"/>
    </row>
    <row r="35" spans="1:18">
      <c r="A35" s="10" t="s">
        <v>1209</v>
      </c>
      <c r="B35" s="10"/>
      <c r="C35" s="10"/>
      <c r="D35" s="10"/>
      <c r="E35" s="10"/>
      <c r="F35" s="10"/>
      <c r="G35" s="10"/>
      <c r="H35" s="10"/>
      <c r="I35" s="10"/>
      <c r="J35" s="10"/>
      <c r="K35" s="10"/>
      <c r="L35" s="10"/>
      <c r="M35" s="10"/>
      <c r="N35" s="10"/>
      <c r="O35" s="10"/>
    </row>
    <row r="36" spans="1:18">
      <c r="A36" s="10" t="s">
        <v>1210</v>
      </c>
      <c r="B36" s="10"/>
      <c r="C36" s="10"/>
      <c r="D36" s="10"/>
      <c r="E36" s="10"/>
      <c r="F36" s="10"/>
      <c r="G36" s="10"/>
      <c r="H36" s="10"/>
      <c r="I36" s="10"/>
      <c r="J36" s="10"/>
      <c r="K36" s="10"/>
      <c r="L36" s="10"/>
      <c r="M36" s="10"/>
      <c r="N36" s="10"/>
      <c r="O36" s="10"/>
    </row>
    <row r="37" spans="1:18">
      <c r="A37" s="28"/>
      <c r="B37" s="10"/>
      <c r="C37" s="10"/>
      <c r="D37" s="10"/>
      <c r="E37" s="10"/>
      <c r="F37" s="10"/>
      <c r="G37" s="10"/>
      <c r="H37" s="10"/>
      <c r="I37" s="10"/>
      <c r="J37" s="10"/>
      <c r="K37" s="10"/>
      <c r="L37" s="10"/>
      <c r="M37" s="10"/>
      <c r="N37" s="10"/>
      <c r="O37" s="10"/>
    </row>
    <row r="38" spans="1:18">
      <c r="A38" s="27" t="s">
        <v>24</v>
      </c>
      <c r="B38" s="2"/>
      <c r="C38" s="2"/>
      <c r="D38" s="2"/>
      <c r="E38" s="2"/>
      <c r="F38" s="2"/>
      <c r="G38" s="2"/>
      <c r="H38" s="2"/>
      <c r="I38" s="2"/>
      <c r="J38" s="2"/>
      <c r="K38" s="2"/>
      <c r="L38" s="2"/>
      <c r="M38" s="2"/>
      <c r="N38" s="2"/>
      <c r="O38" s="2"/>
      <c r="P38" s="2"/>
      <c r="Q38" s="2"/>
      <c r="R38" s="2"/>
    </row>
    <row r="39" spans="1:18" ht="15" customHeight="1">
      <c r="A39" s="32" t="s">
        <v>1211</v>
      </c>
      <c r="B39" s="32" t="s">
        <v>410</v>
      </c>
      <c r="C39" s="107"/>
      <c r="D39" s="107"/>
      <c r="E39" s="107"/>
      <c r="F39" s="107"/>
      <c r="G39" s="107"/>
      <c r="H39" s="107"/>
      <c r="I39" s="107"/>
      <c r="J39" s="107"/>
      <c r="K39" s="107"/>
      <c r="L39" s="107"/>
      <c r="M39" s="107"/>
      <c r="N39" s="107"/>
      <c r="O39" s="10"/>
      <c r="P39" s="10"/>
      <c r="Q39" s="10"/>
      <c r="R39" s="10"/>
    </row>
    <row r="40" spans="1:18">
      <c r="A40" s="106" t="s">
        <v>1212</v>
      </c>
      <c r="B40" s="13"/>
      <c r="C40" s="104"/>
      <c r="D40" s="104"/>
      <c r="E40" s="104"/>
      <c r="F40" s="104"/>
      <c r="G40" s="104"/>
      <c r="H40" s="104"/>
      <c r="I40" s="104"/>
      <c r="J40" s="104"/>
      <c r="K40" s="104"/>
      <c r="L40" s="104"/>
      <c r="M40" s="104"/>
      <c r="N40" s="104"/>
      <c r="O40" s="104"/>
      <c r="P40" s="104"/>
      <c r="Q40" s="104"/>
      <c r="R40" s="104"/>
    </row>
    <row r="41" spans="1:18">
      <c r="A41" s="90"/>
      <c r="B41" s="13"/>
      <c r="C41" s="13"/>
      <c r="D41" s="13"/>
      <c r="E41" s="13"/>
      <c r="F41" s="13"/>
      <c r="G41" s="13"/>
      <c r="H41" s="13"/>
      <c r="I41" s="13"/>
      <c r="J41" s="13"/>
      <c r="K41" s="13"/>
      <c r="L41" s="13"/>
      <c r="M41" s="13"/>
      <c r="N41" s="13"/>
      <c r="O41" s="13"/>
      <c r="P41" s="13"/>
      <c r="Q41" s="13"/>
      <c r="R41" s="13"/>
    </row>
    <row r="42" spans="1:18">
      <c r="A42" s="13"/>
      <c r="B42" s="81" t="s">
        <v>420</v>
      </c>
      <c r="C42" s="82"/>
      <c r="D42" s="82"/>
      <c r="E42" s="82"/>
      <c r="F42" s="82"/>
      <c r="G42" s="82"/>
      <c r="H42" s="82"/>
      <c r="I42" s="82"/>
      <c r="J42" s="82"/>
      <c r="K42" s="83"/>
      <c r="L42" s="13"/>
      <c r="M42" s="13"/>
      <c r="N42" s="13"/>
      <c r="O42" s="13"/>
      <c r="P42" s="13"/>
      <c r="Q42" s="13"/>
      <c r="R42" s="13"/>
    </row>
    <row r="43" spans="1:18">
      <c r="A43" s="13"/>
      <c r="B43" s="84"/>
      <c r="C43" s="86"/>
      <c r="D43" s="86"/>
      <c r="E43" s="86"/>
      <c r="F43" s="86"/>
      <c r="G43" s="86"/>
      <c r="H43" s="86"/>
      <c r="I43" s="86"/>
      <c r="J43" s="86"/>
      <c r="K43" s="85"/>
      <c r="L43" s="13"/>
      <c r="M43" s="13"/>
      <c r="N43" s="13"/>
      <c r="O43" s="13"/>
      <c r="P43" s="13"/>
      <c r="Q43" s="13"/>
      <c r="R43" s="13"/>
    </row>
    <row r="44" spans="1:18">
      <c r="A44" s="13"/>
      <c r="B44" s="87"/>
      <c r="C44" s="88"/>
      <c r="D44" s="88"/>
      <c r="E44" s="88"/>
      <c r="F44" s="88"/>
      <c r="G44" s="88"/>
      <c r="H44" s="88"/>
      <c r="I44" s="88"/>
      <c r="J44" s="88"/>
      <c r="K44" s="89"/>
      <c r="L44" s="13"/>
      <c r="M44" s="13"/>
      <c r="N44" s="13"/>
      <c r="O44" s="13"/>
      <c r="P44" s="13"/>
      <c r="Q44" s="13"/>
      <c r="R44" s="13"/>
    </row>
    <row r="45" spans="1:18">
      <c r="A45" s="10"/>
      <c r="B45" s="10"/>
      <c r="C45" s="10"/>
      <c r="D45" s="10"/>
      <c r="E45" s="10"/>
      <c r="F45" s="10"/>
      <c r="G45" s="10"/>
      <c r="H45" s="10"/>
      <c r="I45" s="10"/>
      <c r="J45" s="10"/>
      <c r="K45" s="10"/>
      <c r="L45" s="10"/>
      <c r="M45" s="10"/>
      <c r="N45" s="10"/>
      <c r="O45" s="10"/>
    </row>
    <row r="46" spans="1:18">
      <c r="A46" s="113" t="s">
        <v>442</v>
      </c>
      <c r="B46" s="114"/>
      <c r="C46" s="114"/>
      <c r="D46" s="114"/>
      <c r="E46" s="114"/>
      <c r="F46" s="114"/>
      <c r="G46" s="114"/>
      <c r="H46" s="114"/>
      <c r="I46" s="114"/>
      <c r="J46" s="114"/>
      <c r="K46" s="114"/>
      <c r="L46" s="114"/>
      <c r="M46" s="114"/>
      <c r="N46" s="114"/>
      <c r="O46" s="115"/>
    </row>
    <row r="47" spans="1:18">
      <c r="A47" s="116" t="s">
        <v>1213</v>
      </c>
      <c r="B47" s="112"/>
      <c r="C47" s="112"/>
      <c r="D47" s="112"/>
      <c r="E47" s="112"/>
      <c r="F47" s="112"/>
      <c r="G47" s="112"/>
      <c r="H47" s="112"/>
      <c r="I47" s="112"/>
      <c r="J47" s="112"/>
      <c r="K47" s="112"/>
      <c r="L47" s="112"/>
      <c r="M47" s="112"/>
      <c r="N47" s="112"/>
      <c r="O47" s="117"/>
    </row>
    <row r="48" spans="1:18">
      <c r="A48" s="118"/>
      <c r="B48" s="119"/>
      <c r="C48" s="119"/>
      <c r="D48" s="119"/>
      <c r="E48" s="119"/>
      <c r="F48" s="119"/>
      <c r="G48" s="119"/>
      <c r="H48" s="119"/>
      <c r="I48" s="119"/>
      <c r="J48" s="119"/>
      <c r="K48" s="119"/>
      <c r="L48" s="119"/>
      <c r="M48" s="119"/>
      <c r="N48" s="119"/>
      <c r="O48" s="120"/>
    </row>
    <row r="49" spans="1:18">
      <c r="A49" s="112"/>
      <c r="B49" s="10"/>
      <c r="C49" s="10"/>
      <c r="D49" s="10"/>
      <c r="E49" s="10"/>
      <c r="F49" s="10"/>
      <c r="G49" s="10"/>
      <c r="H49" s="10"/>
      <c r="I49" s="10"/>
      <c r="J49" s="10"/>
      <c r="K49" s="10"/>
      <c r="L49" s="10"/>
      <c r="M49" s="10"/>
      <c r="N49" s="10"/>
      <c r="O49" s="10"/>
    </row>
    <row r="50" spans="1:18">
      <c r="A50" s="27" t="s">
        <v>28</v>
      </c>
      <c r="B50" s="2"/>
      <c r="C50" s="2"/>
      <c r="D50" s="2"/>
      <c r="E50" s="2"/>
      <c r="F50" s="2"/>
      <c r="G50" s="2"/>
      <c r="H50" s="2"/>
      <c r="I50" s="2"/>
      <c r="J50" s="2"/>
      <c r="K50" s="2"/>
      <c r="L50" s="2"/>
      <c r="M50" s="2"/>
      <c r="N50" s="2"/>
      <c r="O50" s="2"/>
      <c r="P50" s="2"/>
      <c r="Q50" s="2"/>
      <c r="R50" s="2"/>
    </row>
    <row r="51" spans="1:18">
      <c r="A51" s="32" t="s">
        <v>1214</v>
      </c>
      <c r="B51" s="32" t="s">
        <v>410</v>
      </c>
      <c r="C51" s="10"/>
      <c r="D51" s="10"/>
      <c r="E51" s="10"/>
      <c r="F51" s="10"/>
      <c r="G51" s="10"/>
      <c r="H51" s="10"/>
      <c r="I51" s="10"/>
      <c r="J51" s="10"/>
      <c r="K51" s="10"/>
      <c r="L51" s="10"/>
      <c r="M51" s="10"/>
      <c r="N51" s="10"/>
      <c r="O51" s="10"/>
      <c r="P51" s="10"/>
      <c r="Q51" s="10"/>
      <c r="R51" s="10"/>
    </row>
    <row r="52" spans="1:18">
      <c r="A52" s="69" t="s">
        <v>1215</v>
      </c>
      <c r="B52" s="69"/>
      <c r="C52" s="13"/>
      <c r="D52" s="13"/>
      <c r="E52" s="13"/>
      <c r="F52" s="13"/>
      <c r="G52" s="13"/>
      <c r="H52" s="13"/>
      <c r="I52" s="13"/>
      <c r="J52" s="13"/>
      <c r="K52" s="13"/>
      <c r="L52" s="13"/>
      <c r="M52" s="13"/>
      <c r="N52" s="13"/>
      <c r="O52" s="104"/>
      <c r="P52" s="104"/>
      <c r="Q52" s="104"/>
      <c r="R52" s="104"/>
    </row>
    <row r="53" spans="1:18">
      <c r="A53" s="13"/>
      <c r="B53" s="70"/>
      <c r="C53" s="70"/>
      <c r="D53" s="70"/>
      <c r="E53" s="70"/>
      <c r="F53" s="13"/>
      <c r="G53" s="1117" t="s">
        <v>81</v>
      </c>
      <c r="H53" s="1118"/>
      <c r="I53" s="1118"/>
      <c r="J53" s="1118"/>
      <c r="K53" s="1118"/>
      <c r="L53" s="1118"/>
      <c r="M53" s="1118"/>
      <c r="N53" s="1118"/>
      <c r="O53" s="1118"/>
      <c r="P53" s="1119"/>
      <c r="Q53" s="13"/>
      <c r="R53" s="13"/>
    </row>
    <row r="54" spans="1:18">
      <c r="A54" s="13"/>
      <c r="B54" s="130"/>
      <c r="C54" s="70"/>
      <c r="D54" s="70"/>
      <c r="E54" s="70"/>
      <c r="F54" s="13"/>
      <c r="G54" s="33">
        <v>2026</v>
      </c>
      <c r="H54" s="34">
        <v>2027</v>
      </c>
      <c r="I54" s="33">
        <v>2028</v>
      </c>
      <c r="J54" s="34">
        <v>2029</v>
      </c>
      <c r="K54" s="33">
        <v>2030</v>
      </c>
      <c r="L54" s="34">
        <v>2031</v>
      </c>
      <c r="M54" s="33">
        <v>2032</v>
      </c>
      <c r="N54" s="34">
        <v>2033</v>
      </c>
      <c r="O54" s="33">
        <v>2034</v>
      </c>
      <c r="P54" s="33">
        <v>2035</v>
      </c>
      <c r="Q54" s="13"/>
      <c r="R54" s="13"/>
    </row>
    <row r="55" spans="1:18" ht="30">
      <c r="A55" s="13"/>
      <c r="B55" s="507" t="s">
        <v>1216</v>
      </c>
      <c r="C55" s="70"/>
      <c r="D55" s="70"/>
      <c r="E55" s="70"/>
      <c r="F55" s="13"/>
      <c r="G55" s="660" t="s">
        <v>20</v>
      </c>
      <c r="H55" s="508"/>
      <c r="I55" s="508"/>
      <c r="J55" s="508"/>
      <c r="K55" s="508"/>
      <c r="L55" s="508"/>
      <c r="M55" s="508"/>
      <c r="N55" s="508"/>
      <c r="O55" s="508"/>
      <c r="P55" s="508"/>
      <c r="Q55" s="13"/>
      <c r="R55" s="13"/>
    </row>
    <row r="56" spans="1:18">
      <c r="A56" s="10"/>
      <c r="B56" s="10"/>
      <c r="C56" s="10"/>
      <c r="D56" s="10"/>
      <c r="E56" s="10"/>
      <c r="F56" s="10"/>
      <c r="G56" s="10"/>
      <c r="H56" s="10"/>
      <c r="I56" s="10"/>
      <c r="J56" s="10"/>
      <c r="K56" s="10"/>
      <c r="L56" s="10"/>
      <c r="M56" s="10"/>
      <c r="N56" s="10"/>
      <c r="O56" s="10"/>
    </row>
    <row r="57" spans="1:18">
      <c r="A57" s="113" t="s">
        <v>601</v>
      </c>
      <c r="B57" s="114"/>
      <c r="C57" s="114"/>
      <c r="D57" s="114"/>
      <c r="E57" s="114"/>
      <c r="F57" s="114"/>
      <c r="G57" s="114"/>
      <c r="H57" s="114"/>
      <c r="I57" s="114"/>
      <c r="J57" s="114"/>
      <c r="K57" s="114"/>
      <c r="L57" s="114"/>
      <c r="M57" s="114"/>
      <c r="N57" s="114"/>
      <c r="O57" s="115"/>
    </row>
    <row r="58" spans="1:18">
      <c r="A58" s="112" t="s">
        <v>1217</v>
      </c>
      <c r="B58" s="112"/>
      <c r="C58" s="112"/>
      <c r="D58" s="112"/>
      <c r="E58" s="112"/>
      <c r="F58" s="112"/>
      <c r="G58" s="112"/>
      <c r="H58" s="112"/>
      <c r="I58" s="112"/>
      <c r="J58" s="112"/>
      <c r="K58" s="112"/>
      <c r="L58" s="112"/>
      <c r="M58" s="112"/>
      <c r="N58" s="112"/>
      <c r="O58" s="117"/>
    </row>
    <row r="59" spans="1:18">
      <c r="A59" s="121"/>
      <c r="B59" s="119"/>
      <c r="C59" s="119"/>
      <c r="D59" s="119"/>
      <c r="E59" s="119"/>
      <c r="F59" s="119"/>
      <c r="G59" s="119"/>
      <c r="H59" s="119"/>
      <c r="I59" s="119"/>
      <c r="J59" s="119"/>
      <c r="K59" s="119"/>
      <c r="L59" s="119"/>
      <c r="M59" s="119"/>
      <c r="N59" s="119"/>
      <c r="O59" s="120"/>
    </row>
    <row r="60" spans="1:18">
      <c r="A60" s="10"/>
      <c r="B60" s="10"/>
      <c r="C60" s="10"/>
      <c r="D60" s="10"/>
      <c r="E60" s="10"/>
      <c r="F60" s="10"/>
      <c r="G60" s="10"/>
      <c r="H60" s="10"/>
      <c r="I60" s="10"/>
      <c r="J60" s="10"/>
      <c r="K60" s="10"/>
      <c r="L60" s="10"/>
      <c r="M60" s="10"/>
      <c r="N60" s="10"/>
      <c r="O60" s="10"/>
    </row>
    <row r="61" spans="1:18">
      <c r="A61" s="27" t="s">
        <v>31</v>
      </c>
      <c r="B61" s="2"/>
      <c r="C61" s="2"/>
      <c r="D61" s="2"/>
      <c r="E61" s="2"/>
      <c r="F61" s="2"/>
      <c r="G61" s="2"/>
      <c r="H61" s="2"/>
      <c r="I61" s="2"/>
      <c r="J61" s="2"/>
      <c r="K61" s="2"/>
      <c r="L61" s="2"/>
      <c r="M61" s="2"/>
      <c r="N61" s="2"/>
      <c r="O61" s="2"/>
      <c r="P61" s="2"/>
      <c r="Q61" s="2"/>
      <c r="R61" s="2"/>
    </row>
    <row r="62" spans="1:18">
      <c r="A62" s="32" t="s">
        <v>1214</v>
      </c>
      <c r="B62" s="32" t="s">
        <v>410</v>
      </c>
      <c r="C62" s="10"/>
      <c r="D62" s="10"/>
      <c r="E62" s="10"/>
      <c r="F62" s="10"/>
      <c r="G62" s="10"/>
      <c r="H62" s="10"/>
      <c r="I62" s="10"/>
      <c r="J62" s="10"/>
      <c r="K62" s="10"/>
      <c r="L62" s="10"/>
      <c r="M62" s="10"/>
      <c r="N62" s="10"/>
      <c r="O62" s="10"/>
      <c r="P62" s="10"/>
      <c r="Q62" s="10"/>
      <c r="R62" s="10"/>
    </row>
    <row r="63" spans="1:18">
      <c r="A63" s="69" t="s">
        <v>1218</v>
      </c>
      <c r="B63" s="13"/>
      <c r="C63" s="13"/>
      <c r="D63" s="13"/>
      <c r="E63" s="13"/>
      <c r="F63" s="13"/>
      <c r="G63" s="13"/>
      <c r="H63" s="13"/>
      <c r="I63" s="13"/>
      <c r="J63" s="13"/>
      <c r="K63" s="13"/>
      <c r="L63" s="13"/>
      <c r="M63" s="13"/>
      <c r="N63" s="13"/>
      <c r="O63" s="104"/>
      <c r="P63" s="104"/>
      <c r="Q63" s="104"/>
      <c r="R63" s="104"/>
    </row>
    <row r="64" spans="1:18">
      <c r="A64" s="13"/>
      <c r="B64" s="13"/>
      <c r="C64" s="13"/>
      <c r="D64" s="13"/>
      <c r="E64" s="13"/>
      <c r="F64" s="619" t="s">
        <v>80</v>
      </c>
      <c r="G64" s="1117" t="s">
        <v>81</v>
      </c>
      <c r="H64" s="1118"/>
      <c r="I64" s="1118"/>
      <c r="J64" s="1118"/>
      <c r="K64" s="1118"/>
      <c r="L64" s="1118"/>
      <c r="M64" s="1118"/>
      <c r="N64" s="1118"/>
      <c r="O64" s="1118"/>
      <c r="P64" s="1119"/>
      <c r="Q64" s="13"/>
      <c r="R64" s="13"/>
    </row>
    <row r="65" spans="1:18" ht="45">
      <c r="A65" s="13"/>
      <c r="B65" s="96" t="s">
        <v>1219</v>
      </c>
      <c r="C65" s="602" t="s">
        <v>451</v>
      </c>
      <c r="D65" s="478" t="s">
        <v>452</v>
      </c>
      <c r="E65" s="13"/>
      <c r="F65" s="620">
        <v>0</v>
      </c>
      <c r="G65" s="33">
        <v>2026</v>
      </c>
      <c r="H65" s="34">
        <v>2027</v>
      </c>
      <c r="I65" s="33">
        <v>2028</v>
      </c>
      <c r="J65" s="34">
        <v>2029</v>
      </c>
      <c r="K65" s="33">
        <v>2030</v>
      </c>
      <c r="L65" s="34">
        <v>2031</v>
      </c>
      <c r="M65" s="33">
        <v>2032</v>
      </c>
      <c r="N65" s="34">
        <v>2033</v>
      </c>
      <c r="O65" s="33">
        <v>2034</v>
      </c>
      <c r="P65" s="33">
        <v>2035</v>
      </c>
      <c r="Q65" s="13"/>
      <c r="R65" s="13"/>
    </row>
    <row r="66" spans="1:18" ht="30">
      <c r="A66" s="13"/>
      <c r="B66" s="108" t="s">
        <v>1220</v>
      </c>
      <c r="C66" s="633" t="s">
        <v>145</v>
      </c>
      <c r="D66" s="585"/>
      <c r="E66" s="13"/>
      <c r="F66" s="660" t="s">
        <v>20</v>
      </c>
      <c r="G66" s="498" t="e">
        <f>F66*(1+'BDD Coûts unitaires repères'!K$10)^($G$65-$F$65)</f>
        <v>#VALUE!</v>
      </c>
      <c r="H66" s="498" t="e">
        <f>G66*(1+'BDD Coûts unitaires repères'!L$10)</f>
        <v>#VALUE!</v>
      </c>
      <c r="I66" s="498" t="e">
        <f>H66*(1+'BDD Coûts unitaires repères'!M$10)</f>
        <v>#VALUE!</v>
      </c>
      <c r="J66" s="498" t="e">
        <f>I66*(1+'BDD Coûts unitaires repères'!N$10)</f>
        <v>#VALUE!</v>
      </c>
      <c r="K66" s="498" t="e">
        <f>J66*(1+'BDD Coûts unitaires repères'!O$10)</f>
        <v>#VALUE!</v>
      </c>
      <c r="L66" s="498" t="e">
        <f>K66*(1+'BDD Coûts unitaires repères'!P$10)</f>
        <v>#VALUE!</v>
      </c>
      <c r="M66" s="498" t="e">
        <f>L66*(1+'BDD Coûts unitaires repères'!Q$10)</f>
        <v>#VALUE!</v>
      </c>
      <c r="N66" s="498" t="e">
        <f>M66*(1+'BDD Coûts unitaires repères'!R$10)</f>
        <v>#VALUE!</v>
      </c>
      <c r="O66" s="498" t="e">
        <f>N66*(1+'BDD Coûts unitaires repères'!S$10)</f>
        <v>#VALUE!</v>
      </c>
      <c r="P66" s="498" t="e">
        <f>O66*(1+'BDD Coûts unitaires repères'!T$10)</f>
        <v>#VALUE!</v>
      </c>
      <c r="Q66" s="13"/>
      <c r="R66" s="13"/>
    </row>
    <row r="67" spans="1:18" s="442" customFormat="1" ht="26.25">
      <c r="A67" s="541"/>
      <c r="B67" s="298" t="s">
        <v>1157</v>
      </c>
      <c r="C67" s="1086" t="s">
        <v>145</v>
      </c>
      <c r="D67" s="1087"/>
      <c r="E67" s="541"/>
      <c r="F67" s="297"/>
      <c r="G67" s="1088">
        <f>F67*(1+'BDD Coûts unitaires repères'!K$10)^($G$65-$F$65)</f>
        <v>0</v>
      </c>
      <c r="H67" s="1088">
        <f>G67*(1+'BDD Coûts unitaires repères'!L$10)</f>
        <v>0</v>
      </c>
      <c r="I67" s="1088">
        <f>H67*(1+'BDD Coûts unitaires repères'!M$10)</f>
        <v>0</v>
      </c>
      <c r="J67" s="1088">
        <f>I67*(1+'BDD Coûts unitaires repères'!N$10)</f>
        <v>0</v>
      </c>
      <c r="K67" s="1088">
        <f>J67*(1+'BDD Coûts unitaires repères'!O$10)</f>
        <v>0</v>
      </c>
      <c r="L67" s="1088">
        <f>K67*(1+'BDD Coûts unitaires repères'!P$10)</f>
        <v>0</v>
      </c>
      <c r="M67" s="1088">
        <f>L67*(1+'BDD Coûts unitaires repères'!Q$10)</f>
        <v>0</v>
      </c>
      <c r="N67" s="1088">
        <f>M67*(1+'BDD Coûts unitaires repères'!R$10)</f>
        <v>0</v>
      </c>
      <c r="O67" s="1088">
        <f>N67*(1+'BDD Coûts unitaires repères'!S$10)</f>
        <v>0</v>
      </c>
      <c r="P67" s="1088">
        <f>O67*(1+'BDD Coûts unitaires repères'!T$10)</f>
        <v>0</v>
      </c>
      <c r="Q67" s="541"/>
      <c r="R67" s="541"/>
    </row>
    <row r="68" spans="1:18">
      <c r="A68" s="10"/>
      <c r="B68" s="10"/>
      <c r="C68" s="10"/>
      <c r="D68" s="10"/>
      <c r="E68" s="10"/>
      <c r="F68" s="10"/>
      <c r="G68" s="10"/>
      <c r="H68" s="10"/>
      <c r="I68" s="10"/>
      <c r="J68" s="10"/>
      <c r="K68" s="10"/>
      <c r="L68" s="10"/>
      <c r="M68" s="10"/>
      <c r="N68" s="10"/>
      <c r="O68" s="10"/>
    </row>
    <row r="69" spans="1:18">
      <c r="A69" s="113" t="s">
        <v>547</v>
      </c>
      <c r="B69" s="114"/>
      <c r="C69" s="114"/>
      <c r="D69" s="114"/>
      <c r="E69" s="114"/>
      <c r="F69" s="114"/>
      <c r="G69" s="114"/>
      <c r="H69" s="114"/>
      <c r="I69" s="114"/>
      <c r="J69" s="114"/>
      <c r="K69" s="114"/>
      <c r="L69" s="114"/>
      <c r="M69" s="114"/>
      <c r="N69" s="114"/>
      <c r="O69" s="115"/>
    </row>
    <row r="70" spans="1:18">
      <c r="A70" s="116" t="s">
        <v>468</v>
      </c>
      <c r="B70" s="112"/>
      <c r="C70" s="112"/>
      <c r="D70" s="112"/>
      <c r="E70" s="112"/>
      <c r="F70" s="112"/>
      <c r="G70" s="112"/>
      <c r="H70" s="112"/>
      <c r="I70" s="112"/>
      <c r="J70" s="112"/>
      <c r="K70" s="112"/>
      <c r="L70" s="112"/>
      <c r="M70" s="112"/>
      <c r="N70" s="112"/>
      <c r="O70" s="117"/>
    </row>
    <row r="71" spans="1:18">
      <c r="A71" s="454" t="s">
        <v>3</v>
      </c>
      <c r="B71" s="112"/>
      <c r="C71" s="112"/>
      <c r="D71" s="112"/>
      <c r="E71" s="112"/>
      <c r="F71" s="112"/>
      <c r="G71" s="112"/>
      <c r="H71" s="112"/>
      <c r="I71" s="112"/>
      <c r="J71" s="112"/>
      <c r="K71" s="112"/>
      <c r="L71" s="112"/>
      <c r="M71" s="112"/>
      <c r="N71" s="112"/>
      <c r="O71" s="117"/>
    </row>
    <row r="72" spans="1:18">
      <c r="A72" s="476" t="s">
        <v>1221</v>
      </c>
      <c r="B72" s="112"/>
      <c r="C72" s="112"/>
      <c r="D72" s="112"/>
      <c r="E72" s="112"/>
      <c r="F72" s="112"/>
      <c r="G72" s="112"/>
      <c r="H72" s="112"/>
      <c r="I72" s="112"/>
      <c r="J72" s="112"/>
      <c r="K72" s="112"/>
      <c r="L72" s="112"/>
      <c r="M72" s="112"/>
      <c r="N72" s="112"/>
      <c r="O72" s="117"/>
    </row>
    <row r="73" spans="1:18">
      <c r="A73" s="121"/>
      <c r="B73" s="119"/>
      <c r="C73" s="119"/>
      <c r="D73" s="119"/>
      <c r="E73" s="119"/>
      <c r="F73" s="119"/>
      <c r="G73" s="119"/>
      <c r="H73" s="119"/>
      <c r="I73" s="119"/>
      <c r="J73" s="119"/>
      <c r="K73" s="119"/>
      <c r="L73" s="119"/>
      <c r="M73" s="119"/>
      <c r="N73" s="119"/>
      <c r="O73" s="120"/>
    </row>
    <row r="74" spans="1:18">
      <c r="A74" s="30"/>
      <c r="B74" s="10"/>
      <c r="C74" s="10"/>
      <c r="D74" s="10"/>
      <c r="E74" s="10"/>
      <c r="F74" s="10"/>
      <c r="G74" s="10"/>
      <c r="H74" s="10"/>
      <c r="I74" s="10"/>
      <c r="J74" s="10"/>
      <c r="K74" s="10"/>
      <c r="L74" s="10"/>
      <c r="M74" s="10"/>
      <c r="N74" s="10"/>
      <c r="O74" s="10"/>
    </row>
    <row r="75" spans="1:18">
      <c r="A75" s="27" t="s">
        <v>39</v>
      </c>
      <c r="B75" s="2"/>
      <c r="C75" s="2"/>
      <c r="D75" s="2"/>
      <c r="E75" s="2"/>
      <c r="F75" s="2"/>
      <c r="G75" s="2"/>
      <c r="H75" s="2"/>
      <c r="I75" s="2"/>
      <c r="J75" s="2"/>
      <c r="K75" s="2"/>
      <c r="L75" s="2"/>
      <c r="M75" s="2"/>
      <c r="N75" s="2"/>
      <c r="O75" s="2"/>
      <c r="P75" s="2"/>
      <c r="Q75" s="2"/>
      <c r="R75" s="2"/>
    </row>
    <row r="76" spans="1:18">
      <c r="A76" s="32" t="s">
        <v>1222</v>
      </c>
      <c r="B76" s="32" t="s">
        <v>410</v>
      </c>
      <c r="C76" s="10"/>
      <c r="D76" s="10"/>
      <c r="E76" s="10"/>
      <c r="F76" s="10"/>
      <c r="G76" s="10"/>
      <c r="H76" s="10"/>
      <c r="I76" s="10"/>
      <c r="J76" s="10"/>
      <c r="K76" s="10"/>
      <c r="L76" s="10"/>
      <c r="M76" s="10"/>
      <c r="N76" s="10"/>
      <c r="O76" s="10"/>
      <c r="P76" s="10"/>
      <c r="Q76" s="10"/>
      <c r="R76" s="10"/>
    </row>
    <row r="77" spans="1:18">
      <c r="A77" s="109" t="s">
        <v>470</v>
      </c>
      <c r="B77" s="10"/>
      <c r="C77" s="10"/>
      <c r="D77" s="10"/>
      <c r="E77" s="10"/>
      <c r="F77" s="10"/>
      <c r="G77" s="10"/>
      <c r="H77" s="10"/>
      <c r="I77" s="10"/>
      <c r="J77" s="10"/>
      <c r="K77" s="10"/>
      <c r="L77" s="10"/>
      <c r="M77" s="10"/>
      <c r="N77" s="10"/>
      <c r="O77" s="10"/>
    </row>
    <row r="78" spans="1:18">
      <c r="A78" s="110" t="s">
        <v>1223</v>
      </c>
      <c r="B78" s="10"/>
      <c r="C78" s="10"/>
      <c r="D78" s="10"/>
      <c r="E78" s="10"/>
      <c r="F78" s="10"/>
      <c r="G78" s="10"/>
      <c r="H78" s="10"/>
      <c r="I78" s="10"/>
      <c r="J78" s="10"/>
      <c r="K78" s="10"/>
      <c r="L78" s="10"/>
      <c r="M78" s="10"/>
      <c r="N78" s="10"/>
      <c r="O78" s="10"/>
    </row>
    <row r="79" spans="1:18">
      <c r="A79" s="1008" t="s">
        <v>1224</v>
      </c>
      <c r="B79" s="10"/>
      <c r="C79" s="10"/>
      <c r="D79" s="10"/>
      <c r="E79" s="10"/>
      <c r="F79" s="10"/>
      <c r="G79" s="10"/>
      <c r="H79" s="10"/>
      <c r="I79" s="10"/>
      <c r="J79" s="10"/>
      <c r="K79" s="10"/>
      <c r="L79" s="10"/>
      <c r="M79" s="10"/>
      <c r="N79" s="10"/>
      <c r="O79" s="10"/>
    </row>
    <row r="80" spans="1:18">
      <c r="A80" s="13"/>
      <c r="B80" s="13"/>
      <c r="C80" s="13"/>
      <c r="D80" s="13"/>
      <c r="E80" s="13"/>
      <c r="F80" s="13"/>
      <c r="G80" s="1117" t="s">
        <v>81</v>
      </c>
      <c r="H80" s="1118"/>
      <c r="I80" s="1118"/>
      <c r="J80" s="1118"/>
      <c r="K80" s="1118"/>
      <c r="L80" s="1118"/>
      <c r="M80" s="1118"/>
      <c r="N80" s="1118"/>
      <c r="O80" s="1118"/>
      <c r="P80" s="1119"/>
      <c r="Q80" s="13"/>
      <c r="R80" s="104"/>
    </row>
    <row r="81" spans="1:18" ht="45">
      <c r="A81" s="13"/>
      <c r="B81" s="96" t="s">
        <v>472</v>
      </c>
      <c r="C81" s="602" t="s">
        <v>451</v>
      </c>
      <c r="D81" s="478" t="s">
        <v>452</v>
      </c>
      <c r="E81" s="13"/>
      <c r="F81" s="13"/>
      <c r="G81" s="33">
        <v>2026</v>
      </c>
      <c r="H81" s="34">
        <v>2027</v>
      </c>
      <c r="I81" s="33">
        <v>2028</v>
      </c>
      <c r="J81" s="34">
        <v>2029</v>
      </c>
      <c r="K81" s="33">
        <v>2030</v>
      </c>
      <c r="L81" s="34">
        <v>2031</v>
      </c>
      <c r="M81" s="33">
        <v>2032</v>
      </c>
      <c r="N81" s="34">
        <v>2033</v>
      </c>
      <c r="O81" s="33">
        <v>2034</v>
      </c>
      <c r="P81" s="33">
        <v>2035</v>
      </c>
      <c r="Q81" s="13"/>
      <c r="R81" s="13"/>
    </row>
    <row r="82" spans="1:18">
      <c r="A82" s="13"/>
      <c r="B82" s="108" t="s">
        <v>1202</v>
      </c>
      <c r="C82" s="633" t="str">
        <f>C66</f>
        <v>HT</v>
      </c>
      <c r="D82" s="585">
        <f>D66</f>
        <v>0</v>
      </c>
      <c r="E82" s="13"/>
      <c r="F82" s="13"/>
      <c r="G82" s="498" t="e">
        <f>G$55*G66</f>
        <v>#VALUE!</v>
      </c>
      <c r="H82" s="498" t="e">
        <f t="shared" ref="H82:O82" si="0">H$55*H66</f>
        <v>#VALUE!</v>
      </c>
      <c r="I82" s="498" t="e">
        <f t="shared" si="0"/>
        <v>#VALUE!</v>
      </c>
      <c r="J82" s="498" t="e">
        <f t="shared" si="0"/>
        <v>#VALUE!</v>
      </c>
      <c r="K82" s="498" t="e">
        <f t="shared" si="0"/>
        <v>#VALUE!</v>
      </c>
      <c r="L82" s="498" t="e">
        <f t="shared" si="0"/>
        <v>#VALUE!</v>
      </c>
      <c r="M82" s="498" t="e">
        <f t="shared" si="0"/>
        <v>#VALUE!</v>
      </c>
      <c r="N82" s="498" t="e">
        <f>N$55*N66</f>
        <v>#VALUE!</v>
      </c>
      <c r="O82" s="498" t="e">
        <f t="shared" si="0"/>
        <v>#VALUE!</v>
      </c>
      <c r="P82" s="498" t="e">
        <f>P$55*P66</f>
        <v>#VALUE!</v>
      </c>
      <c r="Q82" s="13"/>
      <c r="R82" s="13"/>
    </row>
    <row r="83" spans="1:18" s="442" customFormat="1">
      <c r="A83" s="541"/>
      <c r="B83" s="298" t="s">
        <v>1165</v>
      </c>
      <c r="C83" s="1086" t="s">
        <v>145</v>
      </c>
      <c r="D83" s="1087"/>
      <c r="E83" s="541"/>
      <c r="F83" s="541"/>
      <c r="G83" s="1088" t="e">
        <f>G$55*G67</f>
        <v>#VALUE!</v>
      </c>
      <c r="H83" s="1088">
        <f t="shared" ref="H83:P83" si="1">H$55*H67</f>
        <v>0</v>
      </c>
      <c r="I83" s="1088">
        <f t="shared" si="1"/>
        <v>0</v>
      </c>
      <c r="J83" s="1088">
        <f t="shared" si="1"/>
        <v>0</v>
      </c>
      <c r="K83" s="1088">
        <f t="shared" si="1"/>
        <v>0</v>
      </c>
      <c r="L83" s="1088">
        <f t="shared" si="1"/>
        <v>0</v>
      </c>
      <c r="M83" s="1088">
        <f t="shared" si="1"/>
        <v>0</v>
      </c>
      <c r="N83" s="1088">
        <f>N$55*N67</f>
        <v>0</v>
      </c>
      <c r="O83" s="1088">
        <f t="shared" si="1"/>
        <v>0</v>
      </c>
      <c r="P83" s="1088">
        <f t="shared" si="1"/>
        <v>0</v>
      </c>
      <c r="Q83" s="541"/>
      <c r="R83" s="541"/>
    </row>
    <row r="84" spans="1:18" s="557" customFormat="1" ht="30">
      <c r="A84" s="69"/>
      <c r="B84" s="507" t="s">
        <v>1166</v>
      </c>
      <c r="C84" s="633" t="str">
        <f>C82</f>
        <v>HT</v>
      </c>
      <c r="D84" s="585">
        <f>D82</f>
        <v>0</v>
      </c>
      <c r="E84" s="13"/>
      <c r="F84" s="13"/>
      <c r="G84" s="498" t="e">
        <f>G82*0.5</f>
        <v>#VALUE!</v>
      </c>
      <c r="H84" s="498" t="e">
        <f t="shared" ref="H84:O84" si="2">H82*0.5</f>
        <v>#VALUE!</v>
      </c>
      <c r="I84" s="498" t="e">
        <f t="shared" si="2"/>
        <v>#VALUE!</v>
      </c>
      <c r="J84" s="498" t="e">
        <f t="shared" si="2"/>
        <v>#VALUE!</v>
      </c>
      <c r="K84" s="498" t="e">
        <f t="shared" si="2"/>
        <v>#VALUE!</v>
      </c>
      <c r="L84" s="498" t="e">
        <f t="shared" si="2"/>
        <v>#VALUE!</v>
      </c>
      <c r="M84" s="498" t="e">
        <f t="shared" si="2"/>
        <v>#VALUE!</v>
      </c>
      <c r="N84" s="498" t="e">
        <f t="shared" si="2"/>
        <v>#VALUE!</v>
      </c>
      <c r="O84" s="498" t="e">
        <f t="shared" si="2"/>
        <v>#VALUE!</v>
      </c>
      <c r="P84" s="498" t="e">
        <f>P82*0.5</f>
        <v>#VALUE!</v>
      </c>
      <c r="Q84" s="69"/>
      <c r="R84" s="69"/>
    </row>
    <row r="85" spans="1:18" ht="45">
      <c r="A85" s="509" t="s">
        <v>477</v>
      </c>
      <c r="B85" s="296" t="s">
        <v>1167</v>
      </c>
      <c r="C85" s="633" t="str">
        <f>C82</f>
        <v>HT</v>
      </c>
      <c r="D85" s="585">
        <f>D82</f>
        <v>0</v>
      </c>
      <c r="E85" s="13"/>
      <c r="F85" s="13"/>
      <c r="G85" s="425" t="e">
        <f>G82+G84</f>
        <v>#VALUE!</v>
      </c>
      <c r="H85" s="425" t="e">
        <f t="shared" ref="H85:O85" si="3">H82+H84</f>
        <v>#VALUE!</v>
      </c>
      <c r="I85" s="425" t="e">
        <f t="shared" si="3"/>
        <v>#VALUE!</v>
      </c>
      <c r="J85" s="425" t="e">
        <f t="shared" si="3"/>
        <v>#VALUE!</v>
      </c>
      <c r="K85" s="425" t="e">
        <f t="shared" si="3"/>
        <v>#VALUE!</v>
      </c>
      <c r="L85" s="425" t="e">
        <f t="shared" si="3"/>
        <v>#VALUE!</v>
      </c>
      <c r="M85" s="425" t="e">
        <f t="shared" si="3"/>
        <v>#VALUE!</v>
      </c>
      <c r="N85" s="425" t="e">
        <f t="shared" si="3"/>
        <v>#VALUE!</v>
      </c>
      <c r="O85" s="425" t="e">
        <f t="shared" si="3"/>
        <v>#VALUE!</v>
      </c>
      <c r="P85" s="425" t="e">
        <f>P82+P84</f>
        <v>#VALUE!</v>
      </c>
      <c r="Q85" s="13"/>
      <c r="R85" s="13"/>
    </row>
    <row r="86" spans="1:18">
      <c r="A86" s="10"/>
      <c r="B86" s="32" t="s">
        <v>1225</v>
      </c>
      <c r="C86" s="10"/>
      <c r="D86" s="10"/>
      <c r="E86" s="10"/>
      <c r="F86" s="10"/>
      <c r="G86" s="10"/>
      <c r="H86" s="10"/>
      <c r="I86" s="10"/>
      <c r="J86" s="10"/>
      <c r="K86" s="10"/>
      <c r="L86" s="10"/>
      <c r="M86" s="10"/>
      <c r="N86" s="10"/>
      <c r="O86" s="10"/>
    </row>
    <row r="87" spans="1:18">
      <c r="A87" s="10"/>
      <c r="B87" s="10"/>
      <c r="C87" s="10"/>
      <c r="D87" s="10"/>
      <c r="E87" s="10"/>
      <c r="F87" s="10"/>
      <c r="G87" s="10"/>
      <c r="H87" s="10"/>
      <c r="I87" s="10"/>
      <c r="J87" s="10"/>
      <c r="K87" s="10"/>
      <c r="L87" s="10"/>
      <c r="M87" s="10"/>
      <c r="N87" s="10"/>
      <c r="O87" s="10"/>
    </row>
    <row r="88" spans="1:18">
      <c r="A88" s="113" t="s">
        <v>547</v>
      </c>
      <c r="B88" s="114"/>
      <c r="C88" s="114"/>
      <c r="D88" s="114"/>
      <c r="E88" s="114"/>
      <c r="F88" s="114"/>
      <c r="G88" s="114"/>
      <c r="H88" s="114"/>
      <c r="I88" s="114"/>
      <c r="J88" s="114"/>
      <c r="K88" s="114"/>
      <c r="L88" s="114"/>
      <c r="M88" s="114"/>
      <c r="N88" s="114"/>
      <c r="O88" s="115"/>
    </row>
    <row r="89" spans="1:18">
      <c r="A89" s="112" t="s">
        <v>1217</v>
      </c>
      <c r="B89" s="112"/>
      <c r="C89" s="112"/>
      <c r="D89" s="112"/>
      <c r="E89" s="112"/>
      <c r="F89" s="112"/>
      <c r="G89" s="112"/>
      <c r="H89" s="112"/>
      <c r="I89" s="112"/>
      <c r="J89" s="112"/>
      <c r="K89" s="112"/>
      <c r="L89" s="112"/>
      <c r="M89" s="112"/>
      <c r="N89" s="112"/>
      <c r="O89" s="117"/>
    </row>
    <row r="90" spans="1:18">
      <c r="A90" s="454"/>
      <c r="B90" s="112"/>
      <c r="C90" s="112"/>
      <c r="D90" s="112"/>
      <c r="E90" s="112"/>
      <c r="F90" s="112"/>
      <c r="G90" s="112"/>
      <c r="H90" s="112"/>
      <c r="I90" s="112"/>
      <c r="J90" s="112"/>
      <c r="K90" s="112"/>
      <c r="L90" s="112"/>
      <c r="M90" s="112"/>
      <c r="N90" s="112"/>
      <c r="O90" s="117"/>
    </row>
    <row r="91" spans="1:18">
      <c r="A91" s="476" t="s">
        <v>1226</v>
      </c>
      <c r="B91" s="112"/>
      <c r="C91" s="112"/>
      <c r="D91" s="112"/>
      <c r="E91" s="112"/>
      <c r="F91" s="112"/>
      <c r="G91" s="112"/>
      <c r="H91" s="112"/>
      <c r="I91" s="112"/>
      <c r="J91" s="112"/>
      <c r="K91" s="112"/>
      <c r="L91" s="112"/>
      <c r="M91" s="112"/>
      <c r="N91" s="112"/>
      <c r="O91" s="117"/>
    </row>
    <row r="92" spans="1:18">
      <c r="A92" s="121"/>
      <c r="B92" s="119"/>
      <c r="C92" s="119"/>
      <c r="D92" s="119"/>
      <c r="E92" s="119"/>
      <c r="F92" s="119"/>
      <c r="G92" s="119"/>
      <c r="H92" s="119"/>
      <c r="I92" s="119"/>
      <c r="J92" s="119"/>
      <c r="K92" s="119"/>
      <c r="L92" s="119"/>
      <c r="M92" s="119"/>
      <c r="N92" s="119"/>
      <c r="O92" s="120"/>
    </row>
    <row r="93" spans="1:18">
      <c r="A93" s="30"/>
      <c r="B93" s="10"/>
      <c r="C93" s="10"/>
      <c r="D93" s="10"/>
      <c r="E93" s="10"/>
      <c r="F93" s="10"/>
      <c r="G93" s="10"/>
      <c r="H93" s="10"/>
      <c r="I93" s="10"/>
      <c r="J93" s="10"/>
      <c r="K93" s="10"/>
      <c r="L93" s="10"/>
      <c r="M93" s="10"/>
      <c r="N93" s="10"/>
      <c r="O93" s="10"/>
    </row>
    <row r="94" spans="1:18">
      <c r="A94" s="10"/>
      <c r="B94" s="10"/>
      <c r="C94" s="10"/>
      <c r="D94" s="10"/>
      <c r="E94" s="10"/>
      <c r="F94" s="10"/>
      <c r="G94" s="10"/>
      <c r="H94" s="10"/>
      <c r="I94" s="10"/>
      <c r="J94" s="10"/>
      <c r="K94" s="10"/>
      <c r="L94" s="10"/>
      <c r="M94" s="10"/>
      <c r="N94" s="10"/>
      <c r="O94" s="10"/>
      <c r="P94" s="10"/>
      <c r="Q94" s="10"/>
      <c r="R94" s="10"/>
    </row>
    <row r="95" spans="1:18" ht="15.75" thickBot="1">
      <c r="A95" s="155"/>
      <c r="B95" s="155"/>
      <c r="C95" s="155"/>
      <c r="D95" s="155"/>
      <c r="E95" s="155"/>
      <c r="F95" s="155"/>
      <c r="G95" s="155"/>
      <c r="H95" s="155"/>
      <c r="I95" s="155"/>
      <c r="J95" s="155"/>
      <c r="K95" s="155"/>
      <c r="L95" s="155"/>
      <c r="M95" s="155"/>
      <c r="N95" s="155"/>
      <c r="O95" s="155"/>
      <c r="P95" s="155"/>
      <c r="Q95" s="155"/>
      <c r="R95" s="155"/>
    </row>
    <row r="96" spans="1:18" ht="15.75" thickTop="1">
      <c r="A96" s="182" t="s">
        <v>481</v>
      </c>
      <c r="B96" s="183"/>
      <c r="C96" s="183"/>
      <c r="D96" s="183"/>
      <c r="E96" s="183"/>
      <c r="F96" s="183"/>
      <c r="G96" s="183"/>
      <c r="H96" s="183"/>
      <c r="I96" s="183"/>
      <c r="J96" s="183"/>
      <c r="K96" s="183"/>
      <c r="L96" s="183"/>
      <c r="M96" s="183"/>
      <c r="N96" s="183"/>
      <c r="O96" s="183"/>
      <c r="P96" s="183"/>
      <c r="Q96" s="183"/>
      <c r="R96" s="183"/>
    </row>
    <row r="97" spans="1:18">
      <c r="A97" s="27" t="s">
        <v>482</v>
      </c>
      <c r="B97" s="2"/>
      <c r="C97" s="591"/>
      <c r="D97" s="2"/>
      <c r="E97" s="2"/>
      <c r="F97" s="2"/>
      <c r="G97" s="2"/>
      <c r="H97" s="2"/>
      <c r="I97" s="2"/>
      <c r="J97" s="2"/>
      <c r="K97" s="2"/>
      <c r="L97" s="2"/>
      <c r="M97" s="2"/>
      <c r="N97" s="2"/>
      <c r="O97" s="2"/>
      <c r="P97" s="2"/>
      <c r="Q97" s="2"/>
      <c r="R97" s="2"/>
    </row>
    <row r="98" spans="1:18">
      <c r="A98" s="199" t="s">
        <v>1227</v>
      </c>
      <c r="B98" s="199" t="s">
        <v>410</v>
      </c>
      <c r="C98" s="606"/>
      <c r="D98" s="199"/>
      <c r="E98" s="199"/>
      <c r="F98" s="200"/>
      <c r="G98" s="200"/>
      <c r="H98" s="200"/>
      <c r="I98" s="200"/>
      <c r="J98" s="200"/>
      <c r="K98" s="200"/>
      <c r="L98" s="200"/>
      <c r="M98" s="200"/>
      <c r="N98" s="200"/>
      <c r="O98" s="200"/>
      <c r="P98" s="200"/>
      <c r="Q98" s="200"/>
      <c r="R98" s="200"/>
    </row>
    <row r="99" spans="1:18">
      <c r="A99" s="69" t="s">
        <v>484</v>
      </c>
      <c r="B99" s="13"/>
      <c r="C99" s="594"/>
      <c r="D99" s="13"/>
      <c r="E99" s="13"/>
      <c r="F99" s="13"/>
      <c r="G99" s="13"/>
      <c r="H99" s="13"/>
      <c r="I99" s="13"/>
      <c r="J99" s="13"/>
      <c r="K99" s="13"/>
      <c r="L99" s="13"/>
      <c r="M99" s="13"/>
      <c r="N99" s="13"/>
      <c r="O99" s="13"/>
      <c r="P99" s="13"/>
      <c r="Q99" s="13"/>
      <c r="R99" s="104"/>
    </row>
    <row r="100" spans="1:18">
      <c r="A100" s="13"/>
      <c r="B100" s="13"/>
      <c r="C100" s="33" t="s">
        <v>485</v>
      </c>
      <c r="D100" s="13"/>
      <c r="E100" s="13"/>
      <c r="F100" s="13"/>
      <c r="G100" s="13"/>
      <c r="H100" s="13"/>
      <c r="I100" s="13"/>
      <c r="J100" s="13"/>
      <c r="K100" s="13"/>
      <c r="L100" s="13"/>
      <c r="M100" s="13"/>
      <c r="N100" s="13"/>
      <c r="O100" s="13"/>
      <c r="P100" s="13"/>
      <c r="Q100" s="13"/>
      <c r="R100" s="13"/>
    </row>
    <row r="101" spans="1:18">
      <c r="A101" s="13"/>
      <c r="B101" s="108" t="s">
        <v>486</v>
      </c>
      <c r="C101" s="105" t="s">
        <v>487</v>
      </c>
      <c r="D101" s="13"/>
      <c r="E101" s="13"/>
      <c r="F101" s="13"/>
      <c r="G101" s="13"/>
      <c r="H101" s="13"/>
      <c r="I101" s="13"/>
      <c r="J101" s="13"/>
      <c r="K101" s="13"/>
      <c r="L101" s="13"/>
      <c r="M101" s="13"/>
      <c r="N101" s="13"/>
      <c r="O101" s="13"/>
      <c r="P101" s="13"/>
      <c r="Q101" s="13"/>
      <c r="R101" s="13"/>
    </row>
    <row r="102" spans="1:18">
      <c r="A102" s="13"/>
      <c r="B102" s="108" t="s">
        <v>488</v>
      </c>
      <c r="C102" s="105"/>
      <c r="D102" s="13"/>
      <c r="E102" s="13"/>
      <c r="F102" s="13"/>
      <c r="G102" s="13"/>
      <c r="H102" s="13"/>
      <c r="I102" s="13"/>
      <c r="J102" s="13"/>
      <c r="K102" s="13"/>
      <c r="L102" s="13"/>
      <c r="M102" s="13"/>
      <c r="N102" s="13"/>
      <c r="O102" s="13"/>
      <c r="P102" s="13"/>
      <c r="Q102" s="13"/>
      <c r="R102" s="13"/>
    </row>
    <row r="103" spans="1:18">
      <c r="A103" s="13"/>
      <c r="B103" s="108" t="s">
        <v>489</v>
      </c>
      <c r="C103" s="105"/>
      <c r="D103" s="13"/>
      <c r="E103" s="13"/>
      <c r="F103" s="13"/>
      <c r="G103" s="13"/>
      <c r="H103" s="13"/>
      <c r="I103" s="13"/>
      <c r="J103" s="13"/>
      <c r="K103" s="13"/>
      <c r="L103" s="13"/>
      <c r="M103" s="13"/>
      <c r="N103" s="13"/>
      <c r="O103" s="13"/>
      <c r="P103" s="13"/>
      <c r="Q103" s="13"/>
      <c r="R103" s="13"/>
    </row>
    <row r="104" spans="1:18">
      <c r="A104" s="200"/>
      <c r="B104" s="200"/>
      <c r="C104" s="607"/>
      <c r="D104" s="200"/>
      <c r="E104" s="200"/>
      <c r="F104" s="200"/>
      <c r="G104" s="200"/>
      <c r="H104" s="200"/>
      <c r="I104" s="200"/>
      <c r="J104" s="200"/>
      <c r="K104" s="200"/>
      <c r="L104" s="200"/>
      <c r="M104" s="200"/>
      <c r="N104" s="200"/>
      <c r="O104" s="200"/>
      <c r="P104" s="200"/>
      <c r="Q104" s="200"/>
      <c r="R104" s="200"/>
    </row>
    <row r="105" spans="1:18">
      <c r="A105" s="201" t="s">
        <v>690</v>
      </c>
      <c r="B105" s="202"/>
      <c r="C105" s="608"/>
      <c r="D105" s="202"/>
      <c r="E105" s="202"/>
      <c r="F105" s="202"/>
      <c r="G105" s="202"/>
      <c r="H105" s="202"/>
      <c r="I105" s="202"/>
      <c r="J105" s="202"/>
      <c r="K105" s="202"/>
      <c r="L105" s="202"/>
      <c r="M105" s="202"/>
      <c r="N105" s="202"/>
      <c r="O105" s="202"/>
      <c r="P105" s="202"/>
      <c r="Q105" s="202"/>
      <c r="R105" s="203"/>
    </row>
    <row r="106" spans="1:18">
      <c r="A106" s="204"/>
      <c r="B106" s="200"/>
      <c r="C106" s="607"/>
      <c r="D106" s="200"/>
      <c r="E106" s="200"/>
      <c r="F106" s="207" t="s">
        <v>485</v>
      </c>
      <c r="G106" s="205"/>
      <c r="H106" s="205"/>
      <c r="I106" s="205"/>
      <c r="J106" s="205"/>
      <c r="K106" s="205"/>
      <c r="L106" s="205"/>
      <c r="M106" s="205"/>
      <c r="N106" s="205"/>
      <c r="O106" s="205"/>
      <c r="P106" s="205"/>
      <c r="Q106" s="205"/>
      <c r="R106" s="206"/>
    </row>
    <row r="107" spans="1:18">
      <c r="A107" s="204"/>
      <c r="B107" s="208" t="s">
        <v>486</v>
      </c>
      <c r="C107" s="610"/>
      <c r="D107" s="208"/>
      <c r="E107" s="208"/>
      <c r="F107" s="209" t="s">
        <v>1228</v>
      </c>
      <c r="G107" s="200"/>
      <c r="H107" s="200"/>
      <c r="I107" s="200"/>
      <c r="J107" s="200"/>
      <c r="K107" s="200"/>
      <c r="L107" s="200"/>
      <c r="M107" s="200"/>
      <c r="N107" s="200"/>
      <c r="O107" s="200"/>
      <c r="P107" s="200"/>
      <c r="Q107" s="200"/>
      <c r="R107" s="210"/>
    </row>
    <row r="108" spans="1:18">
      <c r="A108" s="204"/>
      <c r="B108" s="208" t="s">
        <v>488</v>
      </c>
      <c r="C108" s="610"/>
      <c r="D108" s="208"/>
      <c r="E108" s="208"/>
      <c r="F108" s="209" t="s">
        <v>1229</v>
      </c>
      <c r="G108" s="200"/>
      <c r="H108" s="200"/>
      <c r="I108" s="200"/>
      <c r="J108" s="200"/>
      <c r="K108" s="200"/>
      <c r="L108" s="200"/>
      <c r="M108" s="200"/>
      <c r="N108" s="200"/>
      <c r="O108" s="200"/>
      <c r="P108" s="200"/>
      <c r="Q108" s="200"/>
      <c r="R108" s="210"/>
    </row>
    <row r="109" spans="1:18">
      <c r="A109" s="211"/>
      <c r="B109" s="208" t="s">
        <v>489</v>
      </c>
      <c r="C109" s="610"/>
      <c r="D109" s="208"/>
      <c r="E109" s="208"/>
      <c r="F109" s="209" t="s">
        <v>1230</v>
      </c>
      <c r="G109" s="212"/>
      <c r="H109" s="212"/>
      <c r="I109" s="212"/>
      <c r="J109" s="212"/>
      <c r="K109" s="212"/>
      <c r="L109" s="212"/>
      <c r="M109" s="212"/>
      <c r="N109" s="212"/>
      <c r="O109" s="212"/>
      <c r="P109" s="212"/>
      <c r="Q109" s="212"/>
      <c r="R109" s="213"/>
    </row>
    <row r="110" spans="1:18">
      <c r="A110" s="200"/>
      <c r="B110" s="989" t="s">
        <v>1231</v>
      </c>
      <c r="C110" s="607"/>
      <c r="D110" s="200"/>
      <c r="E110" s="200"/>
      <c r="F110" s="200"/>
      <c r="G110" s="200"/>
      <c r="H110" s="200"/>
      <c r="I110" s="200"/>
      <c r="J110" s="200"/>
      <c r="K110" s="200"/>
      <c r="L110" s="200"/>
      <c r="M110" s="200"/>
      <c r="N110" s="200"/>
      <c r="O110" s="200"/>
      <c r="P110" s="200"/>
      <c r="Q110" s="200"/>
      <c r="R110" s="200"/>
    </row>
    <row r="111" spans="1:18">
      <c r="A111" s="200"/>
      <c r="B111" s="200"/>
      <c r="C111" s="607"/>
      <c r="D111" s="200"/>
      <c r="E111" s="200"/>
      <c r="F111" s="200"/>
      <c r="G111" s="200"/>
      <c r="H111" s="200"/>
      <c r="I111" s="200"/>
      <c r="J111" s="200"/>
      <c r="K111" s="200"/>
      <c r="L111" s="200"/>
      <c r="M111" s="200"/>
      <c r="N111" s="200"/>
      <c r="O111" s="200"/>
      <c r="P111" s="200"/>
      <c r="Q111" s="200"/>
      <c r="R111" s="200"/>
    </row>
    <row r="112" spans="1:18">
      <c r="A112" s="27" t="s">
        <v>1232</v>
      </c>
      <c r="B112" s="2"/>
      <c r="C112" s="591"/>
      <c r="D112" s="2"/>
      <c r="E112" s="2"/>
      <c r="F112" s="2"/>
      <c r="G112" s="2"/>
      <c r="H112" s="2"/>
      <c r="I112" s="2"/>
      <c r="J112" s="2"/>
      <c r="K112" s="2"/>
      <c r="L112" s="2"/>
      <c r="M112" s="2"/>
      <c r="N112" s="2"/>
      <c r="O112" s="2"/>
      <c r="P112" s="2"/>
      <c r="Q112" s="2"/>
      <c r="R112" s="2"/>
    </row>
    <row r="113" spans="1:18">
      <c r="A113" s="199" t="s">
        <v>1200</v>
      </c>
      <c r="B113" s="199" t="s">
        <v>410</v>
      </c>
      <c r="C113" s="606"/>
      <c r="D113" s="199"/>
      <c r="E113" s="199"/>
      <c r="F113" s="200"/>
      <c r="G113" s="200"/>
      <c r="H113" s="200"/>
      <c r="I113" s="200"/>
      <c r="J113" s="200"/>
      <c r="K113" s="200"/>
      <c r="L113" s="200"/>
      <c r="M113" s="200"/>
      <c r="N113" s="200"/>
      <c r="O113" s="200"/>
      <c r="P113" s="200"/>
      <c r="Q113" s="200"/>
      <c r="R113" s="200"/>
    </row>
    <row r="114" spans="1:18">
      <c r="A114" s="69" t="s">
        <v>1233</v>
      </c>
      <c r="B114" s="13"/>
      <c r="C114" s="594"/>
      <c r="D114" s="13"/>
      <c r="E114" s="13"/>
      <c r="F114" s="13"/>
      <c r="G114" s="13"/>
      <c r="H114" s="13"/>
      <c r="I114" s="13"/>
      <c r="J114" s="13"/>
      <c r="K114" s="13"/>
      <c r="L114" s="13"/>
      <c r="M114" s="13"/>
      <c r="N114" s="13"/>
      <c r="O114" s="13"/>
      <c r="P114" s="13"/>
      <c r="Q114" s="13"/>
      <c r="R114" s="104"/>
    </row>
    <row r="115" spans="1:18">
      <c r="A115" s="13"/>
      <c r="B115" s="13"/>
      <c r="C115" s="594"/>
      <c r="D115" s="13"/>
      <c r="E115" s="13"/>
      <c r="F115" s="619" t="s">
        <v>80</v>
      </c>
      <c r="G115" s="1117" t="s">
        <v>81</v>
      </c>
      <c r="H115" s="1118"/>
      <c r="I115" s="1118"/>
      <c r="J115" s="1118"/>
      <c r="K115" s="1118"/>
      <c r="L115" s="1118"/>
      <c r="M115" s="1118"/>
      <c r="N115" s="1118"/>
      <c r="O115" s="1118"/>
      <c r="P115" s="1119"/>
      <c r="Q115" s="13"/>
      <c r="R115" s="13"/>
    </row>
    <row r="116" spans="1:18" ht="45">
      <c r="A116" s="13"/>
      <c r="B116" s="96" t="s">
        <v>472</v>
      </c>
      <c r="C116" s="611"/>
      <c r="D116" s="478" t="s">
        <v>452</v>
      </c>
      <c r="E116" s="489"/>
      <c r="F116" s="478">
        <f>F103</f>
        <v>0</v>
      </c>
      <c r="G116" s="33">
        <v>2026</v>
      </c>
      <c r="H116" s="34">
        <v>2027</v>
      </c>
      <c r="I116" s="33">
        <v>2028</v>
      </c>
      <c r="J116" s="34">
        <v>2029</v>
      </c>
      <c r="K116" s="33">
        <v>2030</v>
      </c>
      <c r="L116" s="34">
        <v>2031</v>
      </c>
      <c r="M116" s="33">
        <v>2032</v>
      </c>
      <c r="N116" s="34">
        <v>2033</v>
      </c>
      <c r="O116" s="33">
        <v>2034</v>
      </c>
      <c r="P116" s="33">
        <v>2035</v>
      </c>
      <c r="Q116" s="13"/>
      <c r="R116" s="13"/>
    </row>
    <row r="117" spans="1:18" ht="30">
      <c r="A117" s="13"/>
      <c r="B117" s="108" t="s">
        <v>1234</v>
      </c>
      <c r="C117" s="611"/>
      <c r="D117" s="585"/>
      <c r="E117" s="489"/>
      <c r="F117" s="105" t="s">
        <v>20</v>
      </c>
      <c r="G117" s="826">
        <f>$F$120</f>
        <v>0</v>
      </c>
      <c r="H117" s="826">
        <f t="shared" ref="H117:P117" si="4">$F$120</f>
        <v>0</v>
      </c>
      <c r="I117" s="826">
        <f t="shared" si="4"/>
        <v>0</v>
      </c>
      <c r="J117" s="826">
        <f t="shared" si="4"/>
        <v>0</v>
      </c>
      <c r="K117" s="826">
        <f t="shared" si="4"/>
        <v>0</v>
      </c>
      <c r="L117" s="826">
        <f t="shared" si="4"/>
        <v>0</v>
      </c>
      <c r="M117" s="826">
        <f t="shared" si="4"/>
        <v>0</v>
      </c>
      <c r="N117" s="826">
        <f t="shared" si="4"/>
        <v>0</v>
      </c>
      <c r="O117" s="826">
        <f t="shared" si="4"/>
        <v>0</v>
      </c>
      <c r="P117" s="826">
        <f t="shared" si="4"/>
        <v>0</v>
      </c>
      <c r="Q117" s="13"/>
      <c r="R117" s="13"/>
    </row>
    <row r="118" spans="1:18">
      <c r="A118" s="13"/>
      <c r="B118" s="746"/>
      <c r="C118" s="746"/>
      <c r="D118" s="746"/>
      <c r="E118" s="746"/>
      <c r="F118" s="746"/>
      <c r="G118" s="13"/>
      <c r="H118" s="13"/>
      <c r="I118" s="13"/>
      <c r="J118" s="13"/>
      <c r="K118" s="13"/>
      <c r="L118" s="13"/>
      <c r="M118" s="13"/>
      <c r="N118" s="13"/>
      <c r="O118" s="13"/>
      <c r="P118" s="13"/>
      <c r="Q118" s="13"/>
      <c r="R118" s="13"/>
    </row>
    <row r="119" spans="1:18">
      <c r="A119" s="200"/>
      <c r="B119" s="200"/>
      <c r="C119" s="607"/>
      <c r="D119" s="200"/>
      <c r="E119" s="200"/>
      <c r="F119" s="200"/>
      <c r="G119" s="200"/>
      <c r="H119" s="200"/>
      <c r="I119" s="200"/>
      <c r="J119" s="200"/>
      <c r="K119" s="200"/>
      <c r="L119" s="200"/>
      <c r="M119" s="200"/>
      <c r="N119" s="200"/>
      <c r="O119" s="200"/>
      <c r="P119" s="200"/>
      <c r="Q119" s="200"/>
      <c r="R119" s="200"/>
    </row>
    <row r="120" spans="1:18">
      <c r="A120" s="201" t="s">
        <v>690</v>
      </c>
      <c r="B120" s="202"/>
      <c r="C120" s="608"/>
      <c r="D120" s="202"/>
      <c r="E120" s="202"/>
      <c r="F120" s="202"/>
      <c r="G120" s="202"/>
      <c r="H120" s="202"/>
      <c r="I120" s="202"/>
      <c r="J120" s="202"/>
      <c r="K120" s="202"/>
      <c r="L120" s="202"/>
      <c r="M120" s="202"/>
      <c r="N120" s="202"/>
      <c r="O120" s="202"/>
      <c r="P120" s="202"/>
      <c r="Q120" s="202"/>
      <c r="R120" s="203"/>
    </row>
    <row r="121" spans="1:18">
      <c r="A121" s="211" t="s">
        <v>1235</v>
      </c>
      <c r="B121" s="212"/>
      <c r="C121" s="612"/>
      <c r="D121" s="212"/>
      <c r="E121" s="212"/>
      <c r="F121" s="212"/>
      <c r="G121" s="212"/>
      <c r="H121" s="212"/>
      <c r="I121" s="212"/>
      <c r="J121" s="212"/>
      <c r="K121" s="212"/>
      <c r="L121" s="212"/>
      <c r="M121" s="212"/>
      <c r="N121" s="212"/>
      <c r="O121" s="212"/>
      <c r="P121" s="212"/>
      <c r="Q121" s="212"/>
      <c r="R121" s="213"/>
    </row>
    <row r="122" spans="1:18">
      <c r="A122" s="200"/>
      <c r="B122" s="200"/>
      <c r="C122" s="607"/>
      <c r="D122" s="200"/>
      <c r="E122" s="200"/>
      <c r="F122" s="200"/>
      <c r="G122" s="200"/>
      <c r="H122" s="200"/>
      <c r="I122" s="200"/>
      <c r="J122" s="200"/>
      <c r="K122" s="200"/>
      <c r="L122" s="200"/>
      <c r="M122" s="200"/>
      <c r="N122" s="200"/>
      <c r="O122" s="200"/>
      <c r="P122" s="200"/>
      <c r="Q122" s="200"/>
      <c r="R122" s="200"/>
    </row>
    <row r="123" spans="1:18">
      <c r="A123" s="27" t="s">
        <v>502</v>
      </c>
      <c r="B123" s="2"/>
      <c r="C123" s="591"/>
      <c r="D123" s="2"/>
      <c r="E123" s="2"/>
      <c r="F123" s="2"/>
      <c r="G123" s="2"/>
      <c r="H123" s="2"/>
      <c r="I123" s="2"/>
      <c r="J123" s="2"/>
      <c r="K123" s="2"/>
      <c r="L123" s="2"/>
      <c r="M123" s="2"/>
      <c r="N123" s="2"/>
      <c r="O123" s="2"/>
      <c r="P123" s="2"/>
      <c r="Q123" s="2"/>
      <c r="R123" s="2"/>
    </row>
    <row r="124" spans="1:18">
      <c r="A124" s="199" t="s">
        <v>1200</v>
      </c>
      <c r="B124" s="199" t="s">
        <v>410</v>
      </c>
      <c r="C124" s="606"/>
      <c r="D124" s="199"/>
      <c r="E124" s="199"/>
      <c r="F124" s="200"/>
      <c r="G124" s="200"/>
      <c r="H124" s="200"/>
      <c r="I124" s="200"/>
      <c r="J124" s="200"/>
      <c r="K124" s="200"/>
      <c r="L124" s="200"/>
      <c r="M124" s="200"/>
      <c r="N124" s="200"/>
      <c r="O124" s="200"/>
      <c r="P124" s="200"/>
      <c r="Q124" s="200"/>
      <c r="R124" s="200"/>
    </row>
    <row r="125" spans="1:18">
      <c r="A125" s="69" t="s">
        <v>1236</v>
      </c>
      <c r="B125" s="13"/>
      <c r="C125" s="594"/>
      <c r="D125" s="13"/>
      <c r="E125" s="13"/>
      <c r="F125" s="13"/>
      <c r="G125" s="13"/>
      <c r="H125" s="13"/>
      <c r="I125" s="13"/>
      <c r="J125" s="13"/>
      <c r="K125" s="13"/>
      <c r="L125" s="13"/>
      <c r="M125" s="13"/>
      <c r="N125" s="13"/>
      <c r="O125" s="13"/>
      <c r="P125" s="13"/>
      <c r="Q125" s="13"/>
      <c r="R125" s="104"/>
    </row>
    <row r="126" spans="1:18">
      <c r="A126" s="13"/>
      <c r="B126" s="13"/>
      <c r="C126" s="594"/>
      <c r="D126" s="13"/>
      <c r="E126" s="13"/>
      <c r="F126" s="619" t="s">
        <v>80</v>
      </c>
      <c r="G126" s="1117" t="s">
        <v>81</v>
      </c>
      <c r="H126" s="1118"/>
      <c r="I126" s="1118"/>
      <c r="J126" s="1118"/>
      <c r="K126" s="1118"/>
      <c r="L126" s="1118"/>
      <c r="M126" s="1118"/>
      <c r="N126" s="1118"/>
      <c r="O126" s="1118"/>
      <c r="P126" s="1119"/>
      <c r="Q126" s="13"/>
      <c r="R126" s="13"/>
    </row>
    <row r="127" spans="1:18" ht="45">
      <c r="A127" s="13"/>
      <c r="B127" s="96" t="s">
        <v>472</v>
      </c>
      <c r="C127" s="611"/>
      <c r="D127" s="478" t="s">
        <v>452</v>
      </c>
      <c r="E127" s="477"/>
      <c r="F127" s="747">
        <f>D128</f>
        <v>0</v>
      </c>
      <c r="G127" s="33">
        <v>2026</v>
      </c>
      <c r="H127" s="34">
        <v>2027</v>
      </c>
      <c r="I127" s="33">
        <v>2028</v>
      </c>
      <c r="J127" s="34">
        <v>2029</v>
      </c>
      <c r="K127" s="33">
        <v>2030</v>
      </c>
      <c r="L127" s="34">
        <v>2031</v>
      </c>
      <c r="M127" s="33">
        <v>2032</v>
      </c>
      <c r="N127" s="34">
        <v>2033</v>
      </c>
      <c r="O127" s="33">
        <v>2034</v>
      </c>
      <c r="P127" s="33">
        <v>2035</v>
      </c>
      <c r="Q127" s="13"/>
      <c r="R127" s="13"/>
    </row>
    <row r="128" spans="1:18" ht="30">
      <c r="A128" s="13"/>
      <c r="B128" s="108" t="s">
        <v>1237</v>
      </c>
      <c r="C128" s="611"/>
      <c r="D128" s="585"/>
      <c r="E128" s="477"/>
      <c r="F128" s="105" t="s">
        <v>20</v>
      </c>
      <c r="G128" s="105"/>
      <c r="H128" s="105"/>
      <c r="I128" s="105"/>
      <c r="J128" s="105"/>
      <c r="K128" s="105"/>
      <c r="L128" s="105"/>
      <c r="M128" s="105"/>
      <c r="N128" s="105"/>
      <c r="O128" s="105"/>
      <c r="P128" s="105"/>
      <c r="Q128" s="13"/>
      <c r="R128" s="13"/>
    </row>
    <row r="129" spans="1:18">
      <c r="A129" s="200"/>
      <c r="B129" s="200"/>
      <c r="C129" s="607"/>
      <c r="D129" s="200"/>
      <c r="E129" s="200"/>
      <c r="F129" s="200"/>
      <c r="G129" s="200"/>
      <c r="H129" s="200"/>
      <c r="I129" s="200"/>
      <c r="J129" s="200"/>
      <c r="K129" s="200"/>
      <c r="L129" s="200"/>
      <c r="M129" s="200"/>
      <c r="N129" s="200"/>
      <c r="O129" s="200"/>
      <c r="P129" s="200"/>
      <c r="Q129" s="200"/>
      <c r="R129" s="200"/>
    </row>
    <row r="130" spans="1:18">
      <c r="A130" s="201" t="s">
        <v>547</v>
      </c>
      <c r="B130" s="202"/>
      <c r="C130" s="608"/>
      <c r="D130" s="202"/>
      <c r="E130" s="202"/>
      <c r="F130" s="202"/>
      <c r="G130" s="202"/>
      <c r="H130" s="202"/>
      <c r="I130" s="202"/>
      <c r="J130" s="202"/>
      <c r="K130" s="202"/>
      <c r="L130" s="202"/>
      <c r="M130" s="202"/>
      <c r="N130" s="202"/>
      <c r="O130" s="202"/>
      <c r="P130" s="202"/>
      <c r="Q130" s="202"/>
      <c r="R130" s="203"/>
    </row>
    <row r="131" spans="1:18">
      <c r="A131" s="204" t="s">
        <v>507</v>
      </c>
      <c r="B131" s="205"/>
      <c r="C131" s="609"/>
      <c r="D131" s="205"/>
      <c r="E131" s="205"/>
      <c r="F131" s="205"/>
      <c r="G131" s="205"/>
      <c r="H131" s="205"/>
      <c r="I131" s="205"/>
      <c r="J131" s="205"/>
      <c r="K131" s="205"/>
      <c r="L131" s="205"/>
      <c r="M131" s="205"/>
      <c r="N131" s="205"/>
      <c r="O131" s="205"/>
      <c r="P131" s="205"/>
      <c r="Q131" s="205"/>
      <c r="R131" s="206"/>
    </row>
    <row r="132" spans="1:18">
      <c r="A132" s="204" t="s">
        <v>508</v>
      </c>
      <c r="B132" s="205" t="s">
        <v>509</v>
      </c>
      <c r="C132" s="609"/>
      <c r="D132" s="205"/>
      <c r="E132" s="205"/>
      <c r="F132" s="205"/>
      <c r="G132" s="205"/>
      <c r="H132" s="205"/>
      <c r="I132" s="205"/>
      <c r="J132" s="205"/>
      <c r="K132" s="205"/>
      <c r="L132" s="205"/>
      <c r="M132" s="205"/>
      <c r="N132" s="205"/>
      <c r="O132" s="205"/>
      <c r="P132" s="205"/>
      <c r="Q132" s="205"/>
      <c r="R132" s="206"/>
    </row>
    <row r="133" spans="1:18">
      <c r="A133" s="204" t="s">
        <v>510</v>
      </c>
      <c r="B133" s="205" t="s">
        <v>511</v>
      </c>
      <c r="C133" s="609"/>
      <c r="D133" s="205"/>
      <c r="E133" s="205"/>
      <c r="F133" s="205"/>
      <c r="G133" s="205"/>
      <c r="H133" s="205"/>
      <c r="I133" s="205"/>
      <c r="J133" s="205"/>
      <c r="K133" s="205"/>
      <c r="L133" s="205"/>
      <c r="M133" s="205"/>
      <c r="N133" s="205"/>
      <c r="O133" s="205"/>
      <c r="P133" s="205"/>
      <c r="Q133" s="205"/>
      <c r="R133" s="206"/>
    </row>
    <row r="134" spans="1:18">
      <c r="A134" s="204" t="s">
        <v>510</v>
      </c>
      <c r="B134" s="205" t="s">
        <v>512</v>
      </c>
      <c r="C134" s="609"/>
      <c r="D134" s="205"/>
      <c r="E134" s="205"/>
      <c r="F134" s="205"/>
      <c r="G134" s="205"/>
      <c r="H134" s="205"/>
      <c r="I134" s="205"/>
      <c r="J134" s="205"/>
      <c r="K134" s="205"/>
      <c r="L134" s="205"/>
      <c r="M134" s="205"/>
      <c r="N134" s="205"/>
      <c r="O134" s="205"/>
      <c r="P134" s="205"/>
      <c r="Q134" s="205"/>
      <c r="R134" s="206"/>
    </row>
    <row r="135" spans="1:18">
      <c r="A135" s="204" t="s">
        <v>513</v>
      </c>
      <c r="B135" s="205"/>
      <c r="C135" s="609"/>
      <c r="D135" s="205"/>
      <c r="E135" s="205"/>
      <c r="F135" s="205"/>
      <c r="G135" s="205"/>
      <c r="H135" s="205"/>
      <c r="I135" s="205"/>
      <c r="J135" s="205"/>
      <c r="K135" s="205"/>
      <c r="L135" s="205"/>
      <c r="M135" s="205"/>
      <c r="N135" s="205"/>
      <c r="O135" s="205"/>
      <c r="P135" s="205"/>
      <c r="Q135" s="205"/>
      <c r="R135" s="206"/>
    </row>
    <row r="136" spans="1:18">
      <c r="A136" s="456" t="s">
        <v>104</v>
      </c>
      <c r="B136" s="205"/>
      <c r="C136" s="609"/>
      <c r="D136" s="205"/>
      <c r="E136" s="205"/>
      <c r="F136" s="205"/>
      <c r="G136" s="205"/>
      <c r="H136" s="205"/>
      <c r="I136" s="205"/>
      <c r="J136" s="205"/>
      <c r="K136" s="205"/>
      <c r="L136" s="205"/>
      <c r="M136" s="205"/>
      <c r="N136" s="205"/>
      <c r="O136" s="205"/>
      <c r="P136" s="205"/>
      <c r="Q136" s="205"/>
      <c r="R136" s="206"/>
    </row>
    <row r="137" spans="1:18">
      <c r="A137" s="211"/>
      <c r="B137" s="220"/>
      <c r="C137" s="613"/>
      <c r="D137" s="220"/>
      <c r="E137" s="220"/>
      <c r="F137" s="220"/>
      <c r="G137" s="220"/>
      <c r="H137" s="220"/>
      <c r="I137" s="220"/>
      <c r="J137" s="220"/>
      <c r="K137" s="220"/>
      <c r="L137" s="220"/>
      <c r="M137" s="220"/>
      <c r="N137" s="220"/>
      <c r="O137" s="220"/>
      <c r="P137" s="220"/>
      <c r="Q137" s="220"/>
      <c r="R137" s="221"/>
    </row>
    <row r="138" spans="1:18">
      <c r="A138" s="200"/>
      <c r="B138" s="200"/>
      <c r="C138" s="607"/>
      <c r="D138" s="200"/>
      <c r="E138" s="200"/>
      <c r="F138" s="200"/>
      <c r="G138" s="200"/>
      <c r="H138" s="200"/>
      <c r="I138" s="200"/>
      <c r="J138" s="200"/>
      <c r="K138" s="200"/>
      <c r="L138" s="200"/>
      <c r="M138" s="200"/>
      <c r="N138" s="200"/>
      <c r="O138" s="200"/>
      <c r="P138" s="200"/>
      <c r="Q138" s="200"/>
      <c r="R138" s="200"/>
    </row>
  </sheetData>
  <mergeCells count="5">
    <mergeCell ref="G80:P80"/>
    <mergeCell ref="G64:P64"/>
    <mergeCell ref="G53:P53"/>
    <mergeCell ref="G115:P115"/>
    <mergeCell ref="G126:P126"/>
  </mergeCells>
  <dataValidations count="3">
    <dataValidation type="list" allowBlank="1" showInputMessage="1" showErrorMessage="1" sqref="C84:C85" xr:uid="{F4C8DCE3-92D6-4DA8-93E4-4355A8CA2C38}">
      <formula1>#REF!</formula1>
    </dataValidation>
    <dataValidation type="list" allowBlank="1" showInputMessage="1" showErrorMessage="1" sqref="C66:C67 C82:C83" xr:uid="{18CFB570-0FBD-466F-B9E5-AE7E486373E6}">
      <formula1>"HT,TTC"</formula1>
    </dataValidation>
    <dataValidation type="list" allowBlank="1" showInputMessage="1" showErrorMessage="1" sqref="D66:D67 D82:D85 D128 D117 F116" xr:uid="{A65694F7-1990-4805-8738-F5F2E11330F8}">
      <formula1>"2021,2022,2023,2024,2025,2026,coûts 2026-2035 (avec inflation)"</formula1>
    </dataValidation>
  </dataValidations>
  <hyperlinks>
    <hyperlink ref="A71" location="'BDD Coûts unitaires repères'!A1" display="[LIEN]" xr:uid="{4027267F-A28D-4D02-9FAE-E169AD33E8C6}"/>
    <hyperlink ref="A4" r:id="rId1" xr:uid="{04D66FB1-0122-47C4-A5E4-861B69F8CE75}"/>
    <hyperlink ref="A85" location="Synthèse!A1" display="(reporté dans la synthèse)" xr:uid="{FA532327-5B9E-4985-8BF3-1AEC5C7F7ADF}"/>
    <hyperlink ref="A136" r:id="rId2" xr:uid="{CC1E684B-BF8E-47EB-9EA3-1135BE4E34DA}"/>
  </hyperlinks>
  <pageMargins left="0.7" right="0.7" top="0.75" bottom="0.75" header="0.3" footer="0.3"/>
  <pageSetup paperSize="9" orientation="portrait" r:id="rId3"/>
  <drawing r:id="rId4"/>
  <legacy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270-BB63-4C41-8B9B-1115EA5361ED}">
  <sheetPr>
    <tabColor rgb="FFC00000"/>
  </sheetPr>
  <dimension ref="A1:Q357"/>
  <sheetViews>
    <sheetView showGridLines="0" zoomScale="40" zoomScaleNormal="40" workbookViewId="0">
      <selection activeCell="F160" sqref="F160"/>
    </sheetView>
  </sheetViews>
  <sheetFormatPr defaultColWidth="11.42578125" defaultRowHeight="15" outlineLevelCol="1"/>
  <cols>
    <col min="1" max="1" width="11.28515625" style="10" customWidth="1"/>
    <col min="2" max="2" width="53.140625" style="10" customWidth="1"/>
    <col min="3" max="3" width="14.28515625" style="10" customWidth="1"/>
    <col min="4" max="4" width="18.42578125" style="10" customWidth="1"/>
    <col min="5" max="5" width="11.5703125" style="10" customWidth="1"/>
    <col min="6" max="14" width="11.42578125" style="10" customWidth="1" outlineLevel="1"/>
    <col min="15" max="16384" width="11.42578125" style="10"/>
  </cols>
  <sheetData>
    <row r="1" spans="1:17" ht="21">
      <c r="A1" s="14" t="s">
        <v>1238</v>
      </c>
      <c r="B1" s="15"/>
      <c r="C1" s="15"/>
      <c r="D1" s="15"/>
      <c r="E1" s="15"/>
      <c r="F1" s="15"/>
      <c r="G1" s="15"/>
      <c r="H1" s="16"/>
      <c r="I1" s="16"/>
      <c r="J1" s="16"/>
      <c r="K1" s="16"/>
      <c r="L1" s="16"/>
      <c r="M1" s="16"/>
      <c r="N1" s="16"/>
      <c r="O1" s="16"/>
      <c r="P1" s="16"/>
      <c r="Q1" s="16"/>
    </row>
    <row r="3" spans="1:17" customFormat="1">
      <c r="A3" s="62"/>
      <c r="B3" s="567" t="s">
        <v>71</v>
      </c>
      <c r="C3" s="576"/>
      <c r="D3" s="576"/>
      <c r="E3" s="576"/>
      <c r="F3" s="576"/>
      <c r="G3" s="576"/>
      <c r="H3" s="576"/>
      <c r="I3" s="576"/>
      <c r="J3" s="572"/>
      <c r="K3" s="572"/>
      <c r="L3" s="572"/>
      <c r="M3" s="572"/>
      <c r="N3" s="572"/>
      <c r="O3" s="572"/>
      <c r="P3" s="572"/>
      <c r="Q3" s="573"/>
    </row>
    <row r="4" spans="1:17" customFormat="1">
      <c r="A4" s="446" t="s">
        <v>3</v>
      </c>
      <c r="B4" s="568" t="s">
        <v>397</v>
      </c>
      <c r="C4" s="62"/>
      <c r="D4" s="62"/>
      <c r="E4" s="62"/>
      <c r="F4" s="62"/>
      <c r="G4" s="62"/>
      <c r="H4" s="62"/>
      <c r="I4" s="62"/>
      <c r="J4" s="10"/>
      <c r="K4" s="10"/>
      <c r="L4" s="10"/>
      <c r="M4" s="10"/>
      <c r="N4" s="10"/>
      <c r="O4" s="10"/>
      <c r="P4" s="10"/>
      <c r="Q4" s="574"/>
    </row>
    <row r="5" spans="1:17" customFormat="1">
      <c r="A5" s="67" t="s">
        <v>398</v>
      </c>
      <c r="B5" s="577" t="s">
        <v>399</v>
      </c>
      <c r="C5" s="62"/>
      <c r="D5" s="62"/>
      <c r="E5" s="62"/>
      <c r="F5" s="62"/>
      <c r="G5" s="62"/>
      <c r="H5" s="62"/>
      <c r="I5" s="62"/>
      <c r="J5" s="10"/>
      <c r="K5" s="10"/>
      <c r="L5" s="10"/>
      <c r="M5" s="10"/>
      <c r="N5" s="10"/>
      <c r="O5" s="10"/>
      <c r="P5" s="10"/>
      <c r="Q5" s="574"/>
    </row>
    <row r="6" spans="1:17" customFormat="1">
      <c r="A6" s="62"/>
      <c r="B6" s="577" t="s">
        <v>400</v>
      </c>
      <c r="C6" s="62"/>
      <c r="D6" s="62"/>
      <c r="E6" s="62"/>
      <c r="F6" s="62"/>
      <c r="G6" s="62"/>
      <c r="H6" s="62"/>
      <c r="I6" s="62"/>
      <c r="J6" s="10"/>
      <c r="K6" s="10"/>
      <c r="L6" s="10"/>
      <c r="M6" s="10"/>
      <c r="N6" s="10"/>
      <c r="O6" s="10"/>
      <c r="P6" s="10"/>
      <c r="Q6" s="574"/>
    </row>
    <row r="7" spans="1:17" customFormat="1">
      <c r="A7" s="67" t="s">
        <v>401</v>
      </c>
      <c r="B7" s="577" t="s">
        <v>402</v>
      </c>
      <c r="C7" s="62"/>
      <c r="D7" s="62"/>
      <c r="E7" s="62"/>
      <c r="F7" s="62"/>
      <c r="G7" s="62"/>
      <c r="H7" s="62"/>
      <c r="I7" s="62"/>
      <c r="J7" s="10"/>
      <c r="K7" s="10"/>
      <c r="L7" s="10"/>
      <c r="M7" s="10"/>
      <c r="N7" s="10"/>
      <c r="O7" s="10"/>
      <c r="P7" s="10"/>
      <c r="Q7" s="574"/>
    </row>
    <row r="8" spans="1:17" customFormat="1">
      <c r="A8" s="67" t="s">
        <v>403</v>
      </c>
      <c r="B8" s="577" t="s">
        <v>1239</v>
      </c>
      <c r="C8" s="62"/>
      <c r="D8" s="62"/>
      <c r="E8" s="62"/>
      <c r="F8" s="62"/>
      <c r="G8" s="62"/>
      <c r="H8" s="62"/>
      <c r="I8" s="62"/>
      <c r="J8" s="10"/>
      <c r="K8" s="10"/>
      <c r="L8" s="10"/>
      <c r="M8" s="10"/>
      <c r="N8" s="10"/>
      <c r="O8" s="10"/>
      <c r="P8" s="10"/>
      <c r="Q8" s="574"/>
    </row>
    <row r="9" spans="1:17" customFormat="1">
      <c r="A9" s="67" t="s">
        <v>405</v>
      </c>
      <c r="B9" s="577" t="s">
        <v>1240</v>
      </c>
      <c r="C9" s="62"/>
      <c r="D9" s="62"/>
      <c r="E9" s="62"/>
      <c r="F9" s="62"/>
      <c r="G9" s="62"/>
      <c r="H9" s="62"/>
      <c r="I9" s="62"/>
      <c r="J9" s="10"/>
      <c r="K9" s="10"/>
      <c r="L9" s="10"/>
      <c r="M9" s="10"/>
      <c r="N9" s="10"/>
      <c r="O9" s="10"/>
      <c r="P9" s="10"/>
      <c r="Q9" s="574"/>
    </row>
    <row r="10" spans="1:17" customFormat="1">
      <c r="A10" s="67" t="s">
        <v>398</v>
      </c>
      <c r="B10" s="578" t="s">
        <v>1241</v>
      </c>
      <c r="C10" s="579"/>
      <c r="D10" s="579"/>
      <c r="E10" s="579"/>
      <c r="F10" s="579"/>
      <c r="G10" s="579"/>
      <c r="H10" s="579"/>
      <c r="I10" s="579"/>
      <c r="J10" s="119"/>
      <c r="K10" s="119"/>
      <c r="L10" s="119"/>
      <c r="M10" s="119"/>
      <c r="N10" s="119"/>
      <c r="O10" s="119"/>
      <c r="P10" s="119"/>
      <c r="Q10" s="120"/>
    </row>
    <row r="11" spans="1:17" customFormat="1">
      <c r="A11" s="62"/>
      <c r="B11" s="62"/>
      <c r="C11" s="62"/>
      <c r="D11" s="62"/>
      <c r="E11" s="62"/>
      <c r="F11" s="62"/>
      <c r="G11" s="62"/>
      <c r="H11" s="62"/>
      <c r="I11" s="62"/>
      <c r="J11" s="10"/>
      <c r="K11" s="10"/>
      <c r="L11" s="10"/>
      <c r="M11" s="10"/>
      <c r="N11" s="10"/>
      <c r="O11" s="10"/>
      <c r="P11" s="10"/>
      <c r="Q11" s="10"/>
    </row>
    <row r="12" spans="1:17" s="20" customFormat="1">
      <c r="A12" s="157" t="s">
        <v>407</v>
      </c>
      <c r="B12" s="158"/>
      <c r="C12" s="158"/>
      <c r="D12" s="158"/>
      <c r="E12" s="158"/>
      <c r="F12" s="158"/>
      <c r="G12" s="158"/>
      <c r="H12" s="158"/>
      <c r="I12" s="158"/>
      <c r="J12" s="158"/>
      <c r="K12" s="158"/>
      <c r="L12" s="158"/>
      <c r="M12" s="158"/>
      <c r="N12" s="158"/>
      <c r="O12" s="158"/>
      <c r="P12" s="158"/>
      <c r="Q12" s="158"/>
    </row>
    <row r="13" spans="1:17" s="20" customFormat="1">
      <c r="A13" s="67" t="s">
        <v>408</v>
      </c>
      <c r="B13" s="68"/>
      <c r="C13" s="68"/>
      <c r="D13" s="68"/>
      <c r="E13" s="68"/>
      <c r="F13" s="68"/>
      <c r="G13" s="68"/>
      <c r="H13" s="68"/>
      <c r="I13" s="68"/>
      <c r="J13" s="68"/>
      <c r="K13" s="68"/>
      <c r="L13" s="68"/>
      <c r="M13" s="68"/>
      <c r="N13" s="68"/>
      <c r="O13" s="68"/>
      <c r="P13" s="68"/>
      <c r="Q13" s="68"/>
    </row>
    <row r="14" spans="1:17">
      <c r="A14" s="32" t="s">
        <v>1242</v>
      </c>
      <c r="B14" s="32" t="s">
        <v>410</v>
      </c>
    </row>
    <row r="15" spans="1:17">
      <c r="A15" t="s">
        <v>1243</v>
      </c>
      <c r="B15" s="32"/>
    </row>
    <row r="16" spans="1:17">
      <c r="A16" s="10" t="s">
        <v>1244</v>
      </c>
      <c r="B16" s="32"/>
    </row>
    <row r="17" spans="1:17">
      <c r="A17" s="10" t="s">
        <v>1245</v>
      </c>
      <c r="B17" s="32"/>
    </row>
    <row r="18" spans="1:17">
      <c r="A18" s="31" t="s">
        <v>1246</v>
      </c>
      <c r="B18" s="62"/>
      <c r="C18" s="62"/>
      <c r="D18" s="62"/>
      <c r="E18" s="62"/>
      <c r="F18" s="62"/>
      <c r="G18" s="62"/>
    </row>
    <row r="19" spans="1:17">
      <c r="A19" s="31" t="s">
        <v>1247</v>
      </c>
      <c r="B19" s="62"/>
      <c r="C19" s="62"/>
      <c r="D19" s="62"/>
      <c r="E19" s="62"/>
      <c r="F19" s="62"/>
      <c r="G19" s="62"/>
    </row>
    <row r="21" spans="1:17" s="20" customFormat="1">
      <c r="A21" s="67" t="s">
        <v>24</v>
      </c>
      <c r="B21" s="68"/>
      <c r="C21" s="68"/>
      <c r="D21" s="68"/>
      <c r="E21" s="68"/>
      <c r="F21" s="68"/>
      <c r="G21" s="68"/>
      <c r="H21" s="68"/>
      <c r="I21" s="68"/>
      <c r="J21" s="68"/>
      <c r="K21" s="68"/>
      <c r="L21" s="68"/>
      <c r="M21" s="68"/>
      <c r="N21" s="68"/>
      <c r="O21" s="68"/>
      <c r="P21" s="68"/>
      <c r="Q21" s="68"/>
    </row>
    <row r="22" spans="1:17">
      <c r="A22" s="32" t="s">
        <v>1248</v>
      </c>
      <c r="B22" s="32" t="s">
        <v>410</v>
      </c>
      <c r="C22" s="107"/>
      <c r="D22" s="107"/>
      <c r="E22" s="107"/>
      <c r="F22" s="107"/>
      <c r="G22" s="107"/>
      <c r="H22" s="107"/>
      <c r="I22" s="107"/>
      <c r="J22" s="107"/>
      <c r="K22" s="107"/>
      <c r="L22" s="107"/>
      <c r="M22" s="107"/>
    </row>
    <row r="23" spans="1:17">
      <c r="A23" s="106" t="s">
        <v>1249</v>
      </c>
      <c r="B23" s="13"/>
      <c r="C23" s="104"/>
      <c r="D23" s="104"/>
      <c r="E23" s="104"/>
      <c r="F23" s="104"/>
      <c r="G23" s="104"/>
      <c r="H23" s="104"/>
      <c r="I23" s="104"/>
      <c r="J23" s="104"/>
      <c r="K23" s="104"/>
      <c r="L23" s="104"/>
      <c r="M23" s="104"/>
      <c r="N23" s="104"/>
      <c r="O23" s="104"/>
      <c r="P23" s="104"/>
      <c r="Q23" s="104"/>
    </row>
    <row r="24" spans="1:17">
      <c r="A24" s="90" t="s">
        <v>1250</v>
      </c>
      <c r="B24" s="13"/>
      <c r="C24" s="13"/>
      <c r="D24" s="13"/>
      <c r="E24" s="13"/>
      <c r="F24" s="13"/>
      <c r="G24" s="13"/>
      <c r="H24" s="13"/>
      <c r="I24" s="13"/>
      <c r="J24" s="13"/>
      <c r="K24" s="13"/>
      <c r="L24" s="13"/>
      <c r="M24" s="13"/>
      <c r="N24" s="13"/>
      <c r="O24" s="13"/>
      <c r="P24" s="13"/>
      <c r="Q24" s="13"/>
    </row>
    <row r="25" spans="1:17">
      <c r="A25" s="13"/>
      <c r="B25" s="81" t="s">
        <v>420</v>
      </c>
      <c r="C25" s="82"/>
      <c r="D25" s="82"/>
      <c r="E25" s="82"/>
      <c r="F25" s="82"/>
      <c r="G25" s="82"/>
      <c r="H25" s="82"/>
      <c r="I25" s="82"/>
      <c r="J25" s="83"/>
      <c r="K25" s="13"/>
      <c r="L25" s="13"/>
      <c r="M25" s="13"/>
      <c r="N25" s="13"/>
      <c r="O25" s="13"/>
      <c r="P25" s="13"/>
      <c r="Q25" s="13"/>
    </row>
    <row r="26" spans="1:17">
      <c r="A26" s="13"/>
      <c r="B26" s="84"/>
      <c r="C26" s="86"/>
      <c r="D26" s="86"/>
      <c r="E26" s="86"/>
      <c r="F26" s="86"/>
      <c r="G26" s="86"/>
      <c r="H26" s="86"/>
      <c r="I26" s="86"/>
      <c r="J26" s="85"/>
      <c r="K26" s="13"/>
      <c r="L26" s="13"/>
      <c r="M26" s="13"/>
      <c r="N26" s="13"/>
      <c r="O26" s="13"/>
      <c r="P26" s="13"/>
      <c r="Q26" s="13"/>
    </row>
    <row r="27" spans="1:17">
      <c r="A27" s="13"/>
      <c r="B27" s="87"/>
      <c r="C27" s="88"/>
      <c r="D27" s="88"/>
      <c r="E27" s="88"/>
      <c r="F27" s="88"/>
      <c r="G27" s="88"/>
      <c r="H27" s="88"/>
      <c r="I27" s="88"/>
      <c r="J27" s="89"/>
      <c r="K27" s="13"/>
      <c r="L27" s="13"/>
      <c r="M27" s="13"/>
      <c r="N27" s="13"/>
      <c r="O27" s="13"/>
      <c r="P27" s="13"/>
      <c r="Q27" s="13"/>
    </row>
    <row r="29" spans="1:17" customFormat="1">
      <c r="A29" s="113" t="s">
        <v>547</v>
      </c>
      <c r="B29" s="114"/>
      <c r="C29" s="114"/>
      <c r="D29" s="114"/>
      <c r="E29" s="114"/>
      <c r="F29" s="114"/>
      <c r="G29" s="114"/>
      <c r="H29" s="114"/>
      <c r="I29" s="114"/>
      <c r="J29" s="114"/>
      <c r="K29" s="114"/>
      <c r="L29" s="114"/>
      <c r="M29" s="114"/>
      <c r="N29" s="115"/>
      <c r="O29" s="10"/>
    </row>
    <row r="30" spans="1:17">
      <c r="A30" s="116" t="s">
        <v>549</v>
      </c>
      <c r="B30" s="112"/>
      <c r="C30" s="112"/>
      <c r="D30" s="112"/>
      <c r="E30" s="112"/>
      <c r="F30" s="112"/>
      <c r="G30" s="112"/>
      <c r="H30" s="112"/>
      <c r="I30" s="112"/>
      <c r="J30" s="112"/>
      <c r="K30" s="112"/>
      <c r="L30" s="112"/>
      <c r="M30" s="112"/>
      <c r="N30" s="112"/>
      <c r="O30" s="112"/>
      <c r="P30" s="112"/>
      <c r="Q30" s="117"/>
    </row>
    <row r="31" spans="1:17">
      <c r="A31" s="116" t="s">
        <v>1251</v>
      </c>
      <c r="B31" s="112"/>
      <c r="C31" s="112"/>
      <c r="D31" s="112"/>
      <c r="E31" s="112"/>
      <c r="F31" s="112"/>
      <c r="G31" s="112"/>
      <c r="H31" s="112"/>
      <c r="I31" s="112"/>
      <c r="J31" s="112"/>
      <c r="K31" s="112"/>
      <c r="L31" s="112"/>
      <c r="M31" s="112"/>
      <c r="N31" s="112"/>
      <c r="O31" s="112"/>
      <c r="P31" s="112"/>
      <c r="Q31" s="117"/>
    </row>
    <row r="32" spans="1:17" ht="30">
      <c r="B32" s="152" t="s">
        <v>551</v>
      </c>
      <c r="C32" s="153" t="s">
        <v>552</v>
      </c>
      <c r="D32" s="153" t="s">
        <v>553</v>
      </c>
      <c r="E32" s="112"/>
      <c r="F32" s="112"/>
      <c r="G32" s="112"/>
      <c r="H32" s="112"/>
      <c r="I32" s="112"/>
      <c r="J32" s="112"/>
      <c r="K32" s="112"/>
      <c r="L32" s="112"/>
      <c r="M32" s="112"/>
      <c r="N32" s="112"/>
      <c r="O32" s="112"/>
      <c r="P32" s="112"/>
      <c r="Q32" s="117"/>
    </row>
    <row r="33" spans="1:17">
      <c r="B33" s="300" t="s">
        <v>554</v>
      </c>
      <c r="C33" s="301">
        <v>-0.31</v>
      </c>
      <c r="D33" s="301">
        <v>-0.04</v>
      </c>
      <c r="E33" s="112"/>
      <c r="F33" s="112"/>
      <c r="G33" s="112"/>
      <c r="H33" s="112"/>
      <c r="I33" s="112"/>
      <c r="J33" s="112"/>
      <c r="K33" s="112"/>
      <c r="L33" s="112"/>
      <c r="M33" s="112"/>
      <c r="N33" s="112"/>
      <c r="O33" s="112"/>
      <c r="P33" s="112"/>
      <c r="Q33" s="117"/>
    </row>
    <row r="34" spans="1:17">
      <c r="B34" s="279" t="s">
        <v>525</v>
      </c>
      <c r="C34" s="125">
        <v>-0.36</v>
      </c>
      <c r="D34" s="125">
        <v>-0.05</v>
      </c>
      <c r="E34" s="112"/>
      <c r="F34" s="112"/>
      <c r="G34" s="112"/>
      <c r="H34" s="112"/>
      <c r="I34" s="112"/>
      <c r="J34" s="112"/>
      <c r="K34" s="112"/>
      <c r="L34" s="112"/>
      <c r="M34" s="112"/>
      <c r="N34" s="112"/>
      <c r="O34" s="112"/>
      <c r="P34" s="112"/>
      <c r="Q34" s="117"/>
    </row>
    <row r="35" spans="1:17">
      <c r="B35" s="279" t="s">
        <v>526</v>
      </c>
      <c r="C35" s="125">
        <v>-0.1</v>
      </c>
      <c r="D35" s="125">
        <v>-0.01</v>
      </c>
      <c r="E35" s="112"/>
      <c r="F35" s="112"/>
      <c r="G35" s="112"/>
      <c r="H35" s="112"/>
      <c r="I35" s="112"/>
      <c r="J35" s="112"/>
      <c r="K35" s="112"/>
      <c r="L35" s="112"/>
      <c r="M35" s="112"/>
      <c r="N35" s="112"/>
      <c r="O35" s="112"/>
      <c r="P35" s="112"/>
      <c r="Q35" s="117"/>
    </row>
    <row r="36" spans="1:17">
      <c r="B36" s="279" t="s">
        <v>527</v>
      </c>
      <c r="C36" s="125">
        <v>-0.34</v>
      </c>
      <c r="D36" s="125">
        <v>-0.05</v>
      </c>
      <c r="E36" s="112"/>
      <c r="F36" s="112"/>
      <c r="G36" s="112"/>
      <c r="H36" s="112"/>
      <c r="I36" s="112"/>
      <c r="J36" s="112"/>
      <c r="K36" s="112"/>
      <c r="L36" s="112"/>
      <c r="M36" s="112"/>
      <c r="N36" s="112"/>
      <c r="O36" s="112"/>
      <c r="P36" s="112"/>
      <c r="Q36" s="117"/>
    </row>
    <row r="37" spans="1:17">
      <c r="B37" s="279" t="s">
        <v>555</v>
      </c>
      <c r="C37" s="125">
        <v>-0.03</v>
      </c>
      <c r="D37" s="125">
        <v>-0.03</v>
      </c>
      <c r="E37" s="112"/>
      <c r="F37" s="112"/>
      <c r="G37" s="112"/>
      <c r="H37" s="112"/>
      <c r="I37" s="112"/>
      <c r="J37" s="112"/>
      <c r="K37" s="112"/>
      <c r="L37" s="112"/>
      <c r="M37" s="112"/>
      <c r="N37" s="112"/>
      <c r="O37" s="112"/>
      <c r="P37" s="112"/>
      <c r="Q37" s="117"/>
    </row>
    <row r="38" spans="1:17">
      <c r="A38" s="121"/>
      <c r="B38" s="119"/>
      <c r="C38" s="119"/>
      <c r="D38" s="119"/>
      <c r="E38" s="119"/>
      <c r="F38" s="119"/>
      <c r="G38" s="119"/>
      <c r="H38" s="119"/>
      <c r="I38" s="119"/>
      <c r="J38" s="119"/>
      <c r="K38" s="119"/>
      <c r="L38" s="119"/>
      <c r="M38" s="119"/>
      <c r="N38" s="119"/>
      <c r="O38" s="119"/>
      <c r="P38" s="119"/>
      <c r="Q38" s="120"/>
    </row>
    <row r="39" spans="1:17">
      <c r="A39" s="11"/>
      <c r="B39" s="11"/>
      <c r="C39" s="11"/>
      <c r="D39" s="11"/>
      <c r="E39" s="11"/>
      <c r="F39" s="11"/>
      <c r="G39" s="11"/>
      <c r="H39" s="11"/>
      <c r="I39" s="11"/>
      <c r="J39" s="11"/>
      <c r="K39" s="11"/>
      <c r="L39" s="11"/>
      <c r="M39" s="11"/>
      <c r="N39" s="11"/>
    </row>
    <row r="40" spans="1:17">
      <c r="A40" s="67" t="s">
        <v>28</v>
      </c>
      <c r="B40" s="68"/>
      <c r="C40" s="68"/>
      <c r="D40" s="68"/>
      <c r="E40" s="68"/>
      <c r="F40" s="68"/>
      <c r="G40" s="68"/>
      <c r="H40" s="68"/>
      <c r="I40" s="68"/>
      <c r="J40" s="68"/>
      <c r="K40" s="68"/>
      <c r="L40" s="68"/>
      <c r="M40" s="68"/>
      <c r="N40" s="68"/>
      <c r="O40" s="68"/>
      <c r="P40" s="68"/>
      <c r="Q40" s="68"/>
    </row>
    <row r="41" spans="1:17">
      <c r="A41" s="32" t="s">
        <v>1252</v>
      </c>
      <c r="B41" s="32" t="s">
        <v>410</v>
      </c>
    </row>
    <row r="42" spans="1:17">
      <c r="A42" s="69" t="s">
        <v>1253</v>
      </c>
      <c r="B42" s="69"/>
      <c r="C42" s="13"/>
      <c r="D42" s="13"/>
      <c r="E42" s="13"/>
      <c r="F42" s="13"/>
      <c r="G42" s="13"/>
      <c r="H42" s="13"/>
      <c r="I42" s="13"/>
      <c r="J42" s="13"/>
      <c r="K42" s="13"/>
      <c r="L42" s="13"/>
      <c r="M42" s="13"/>
      <c r="N42" s="104"/>
      <c r="O42" s="104"/>
      <c r="P42" s="104"/>
      <c r="Q42" s="104"/>
    </row>
    <row r="43" spans="1:17">
      <c r="A43" s="535" t="s">
        <v>1254</v>
      </c>
      <c r="B43" s="69"/>
      <c r="C43" s="13"/>
      <c r="D43" s="13"/>
      <c r="E43" s="13"/>
      <c r="F43" s="13"/>
      <c r="G43" s="13"/>
      <c r="H43" s="13"/>
      <c r="I43" s="13"/>
      <c r="J43" s="13"/>
      <c r="K43" s="13"/>
      <c r="L43" s="13"/>
      <c r="M43" s="13"/>
      <c r="N43" s="104"/>
      <c r="O43" s="104"/>
      <c r="P43" s="104"/>
      <c r="Q43" s="104"/>
    </row>
    <row r="44" spans="1:17">
      <c r="A44" s="69"/>
      <c r="B44" s="69"/>
      <c r="C44" s="13"/>
      <c r="D44" s="13"/>
      <c r="E44" s="13"/>
      <c r="F44" s="13"/>
      <c r="G44" s="13"/>
      <c r="H44" s="13"/>
      <c r="I44" s="13"/>
      <c r="J44" s="13"/>
      <c r="K44" s="13"/>
      <c r="L44" s="13"/>
      <c r="M44" s="13"/>
      <c r="N44" s="104"/>
      <c r="O44" s="104"/>
      <c r="P44" s="104"/>
      <c r="Q44" s="104"/>
    </row>
    <row r="45" spans="1:17">
      <c r="A45" s="69"/>
      <c r="B45" s="69"/>
      <c r="C45" s="13"/>
      <c r="D45" s="13"/>
      <c r="E45" s="13"/>
      <c r="F45" s="13"/>
      <c r="G45" s="13"/>
      <c r="H45" s="13"/>
      <c r="I45" s="13"/>
      <c r="J45" s="13"/>
      <c r="K45" s="13"/>
      <c r="L45" s="13"/>
      <c r="M45" s="13"/>
      <c r="N45" s="104"/>
      <c r="O45" s="104"/>
      <c r="P45" s="104"/>
      <c r="Q45" s="104"/>
    </row>
    <row r="46" spans="1:17">
      <c r="A46" s="69"/>
      <c r="B46" s="70"/>
      <c r="C46" s="70"/>
      <c r="D46" s="70"/>
      <c r="E46" s="70"/>
      <c r="F46" s="619" t="s">
        <v>80</v>
      </c>
      <c r="G46" s="1117" t="s">
        <v>81</v>
      </c>
      <c r="H46" s="1118"/>
      <c r="I46" s="1118"/>
      <c r="J46" s="1118"/>
      <c r="K46" s="1118"/>
      <c r="L46" s="1118"/>
      <c r="M46" s="1118"/>
      <c r="N46" s="1118"/>
      <c r="O46" s="1118"/>
      <c r="P46" s="1119"/>
      <c r="Q46" s="13"/>
    </row>
    <row r="47" spans="1:17">
      <c r="A47" s="13"/>
      <c r="B47" s="652" t="s">
        <v>1255</v>
      </c>
      <c r="C47" s="70"/>
      <c r="D47" s="70"/>
      <c r="E47" s="70"/>
      <c r="F47" s="620">
        <f>F160</f>
        <v>0</v>
      </c>
      <c r="G47" s="111">
        <v>2026</v>
      </c>
      <c r="H47" s="33">
        <v>2027</v>
      </c>
      <c r="I47" s="34">
        <v>2028</v>
      </c>
      <c r="J47" s="33">
        <v>2029</v>
      </c>
      <c r="K47" s="33">
        <v>2030</v>
      </c>
      <c r="L47" s="34">
        <v>2031</v>
      </c>
      <c r="M47" s="33">
        <v>2032</v>
      </c>
      <c r="N47" s="34">
        <v>2033</v>
      </c>
      <c r="O47" s="33">
        <v>2034</v>
      </c>
      <c r="P47" s="33">
        <v>2035</v>
      </c>
      <c r="Q47" s="13"/>
    </row>
    <row r="48" spans="1:17" customFormat="1">
      <c r="A48" s="303"/>
      <c r="B48" s="379" t="s">
        <v>1256</v>
      </c>
      <c r="C48" s="70"/>
      <c r="D48" s="70"/>
      <c r="E48" s="70"/>
      <c r="F48" s="536"/>
      <c r="G48" s="537"/>
      <c r="H48" s="538"/>
      <c r="I48" s="539"/>
      <c r="J48" s="538"/>
      <c r="K48" s="538"/>
      <c r="L48" s="540"/>
      <c r="M48" s="539"/>
      <c r="N48" s="538"/>
      <c r="O48" s="540"/>
      <c r="P48" s="540"/>
      <c r="Q48" s="13"/>
    </row>
    <row r="49" spans="1:17" customFormat="1">
      <c r="A49" s="13"/>
      <c r="B49" s="662" t="s">
        <v>1257</v>
      </c>
      <c r="C49" s="70"/>
      <c r="D49" s="70"/>
      <c r="E49" s="70"/>
      <c r="F49" s="550">
        <f>F50+F56</f>
        <v>0</v>
      </c>
      <c r="G49" s="550">
        <f t="shared" ref="G49:P49" si="0">G50+G56</f>
        <v>0</v>
      </c>
      <c r="H49" s="550">
        <f t="shared" si="0"/>
        <v>0</v>
      </c>
      <c r="I49" s="550">
        <f t="shared" si="0"/>
        <v>0</v>
      </c>
      <c r="J49" s="550">
        <f t="shared" si="0"/>
        <v>0</v>
      </c>
      <c r="K49" s="550">
        <f t="shared" si="0"/>
        <v>0</v>
      </c>
      <c r="L49" s="550">
        <f t="shared" si="0"/>
        <v>0</v>
      </c>
      <c r="M49" s="550">
        <f t="shared" si="0"/>
        <v>0</v>
      </c>
      <c r="N49" s="550">
        <f t="shared" si="0"/>
        <v>0</v>
      </c>
      <c r="O49" s="550">
        <f t="shared" si="0"/>
        <v>0</v>
      </c>
      <c r="P49" s="550">
        <f t="shared" si="0"/>
        <v>0</v>
      </c>
      <c r="Q49" s="13"/>
    </row>
    <row r="50" spans="1:17" s="442" customFormat="1">
      <c r="A50" s="541"/>
      <c r="B50" s="663" t="s">
        <v>1258</v>
      </c>
      <c r="C50" s="70"/>
      <c r="D50" s="70"/>
      <c r="E50" s="70"/>
      <c r="F50" s="551">
        <f>SUM(F51:F55)</f>
        <v>0</v>
      </c>
      <c r="G50" s="551">
        <f t="shared" ref="G50:P50" si="1">SUM(G51:G55)</f>
        <v>0</v>
      </c>
      <c r="H50" s="551">
        <f t="shared" si="1"/>
        <v>0</v>
      </c>
      <c r="I50" s="551">
        <f t="shared" si="1"/>
        <v>0</v>
      </c>
      <c r="J50" s="551">
        <f t="shared" si="1"/>
        <v>0</v>
      </c>
      <c r="K50" s="551">
        <f t="shared" si="1"/>
        <v>0</v>
      </c>
      <c r="L50" s="551">
        <f t="shared" si="1"/>
        <v>0</v>
      </c>
      <c r="M50" s="551">
        <f t="shared" si="1"/>
        <v>0</v>
      </c>
      <c r="N50" s="551">
        <f t="shared" si="1"/>
        <v>0</v>
      </c>
      <c r="O50" s="551">
        <f t="shared" si="1"/>
        <v>0</v>
      </c>
      <c r="P50" s="551">
        <f t="shared" si="1"/>
        <v>0</v>
      </c>
      <c r="Q50" s="541"/>
    </row>
    <row r="51" spans="1:17">
      <c r="A51" s="13"/>
      <c r="B51" s="664" t="s">
        <v>1259</v>
      </c>
      <c r="C51" s="70"/>
      <c r="D51" s="70"/>
      <c r="E51" s="70"/>
      <c r="F51" s="542"/>
      <c r="G51" s="542"/>
      <c r="H51" s="543"/>
      <c r="I51" s="544"/>
      <c r="J51" s="543"/>
      <c r="K51" s="544"/>
      <c r="L51" s="543"/>
      <c r="M51" s="545"/>
      <c r="N51" s="544"/>
      <c r="O51" s="543"/>
      <c r="P51" s="545"/>
      <c r="Q51" s="13"/>
    </row>
    <row r="52" spans="1:17">
      <c r="A52" s="13"/>
      <c r="B52" s="664" t="s">
        <v>1260</v>
      </c>
      <c r="C52" s="70"/>
      <c r="D52" s="70"/>
      <c r="E52" s="70"/>
      <c r="F52" s="542"/>
      <c r="G52" s="542"/>
      <c r="H52" s="543"/>
      <c r="I52" s="544"/>
      <c r="J52" s="543"/>
      <c r="K52" s="544"/>
      <c r="L52" s="543"/>
      <c r="M52" s="545"/>
      <c r="N52" s="544"/>
      <c r="O52" s="543"/>
      <c r="P52" s="545"/>
      <c r="Q52" s="13"/>
    </row>
    <row r="53" spans="1:17">
      <c r="A53" s="13"/>
      <c r="B53" s="664" t="s">
        <v>1261</v>
      </c>
      <c r="C53" s="70"/>
      <c r="D53" s="70"/>
      <c r="E53" s="70"/>
      <c r="F53" s="542"/>
      <c r="G53" s="542"/>
      <c r="H53" s="543"/>
      <c r="I53" s="544"/>
      <c r="J53" s="543"/>
      <c r="K53" s="544"/>
      <c r="L53" s="543"/>
      <c r="M53" s="545"/>
      <c r="N53" s="544"/>
      <c r="O53" s="543"/>
      <c r="P53" s="545"/>
      <c r="Q53" s="13"/>
    </row>
    <row r="54" spans="1:17">
      <c r="A54" s="13"/>
      <c r="B54" s="664" t="s">
        <v>1262</v>
      </c>
      <c r="C54" s="70"/>
      <c r="D54" s="70"/>
      <c r="E54" s="70"/>
      <c r="F54" s="542"/>
      <c r="G54" s="542"/>
      <c r="H54" s="543"/>
      <c r="I54" s="544"/>
      <c r="J54" s="543"/>
      <c r="K54" s="544"/>
      <c r="L54" s="543"/>
      <c r="M54" s="545"/>
      <c r="N54" s="544"/>
      <c r="O54" s="543"/>
      <c r="P54" s="545"/>
      <c r="Q54" s="13"/>
    </row>
    <row r="55" spans="1:17">
      <c r="A55" s="13"/>
      <c r="B55" s="664" t="s">
        <v>1263</v>
      </c>
      <c r="C55" s="70"/>
      <c r="D55" s="70"/>
      <c r="E55" s="70"/>
      <c r="F55" s="542"/>
      <c r="G55" s="542"/>
      <c r="H55" s="543"/>
      <c r="I55" s="544"/>
      <c r="J55" s="543"/>
      <c r="K55" s="544"/>
      <c r="L55" s="543"/>
      <c r="M55" s="545"/>
      <c r="N55" s="544"/>
      <c r="O55" s="543"/>
      <c r="P55" s="545"/>
      <c r="Q55" s="13"/>
    </row>
    <row r="56" spans="1:17" customFormat="1">
      <c r="A56" s="13"/>
      <c r="B56" s="663" t="s">
        <v>1264</v>
      </c>
      <c r="C56" s="70"/>
      <c r="D56" s="70"/>
      <c r="E56" s="70"/>
      <c r="F56" s="551">
        <f>SUM(F57:F61)</f>
        <v>0</v>
      </c>
      <c r="G56" s="551">
        <f t="shared" ref="G56" si="2">SUM(G57:G61)</f>
        <v>0</v>
      </c>
      <c r="H56" s="551">
        <f t="shared" ref="H56" si="3">SUM(H57:H61)</f>
        <v>0</v>
      </c>
      <c r="I56" s="551">
        <f t="shared" ref="I56" si="4">SUM(I57:I61)</f>
        <v>0</v>
      </c>
      <c r="J56" s="551">
        <f t="shared" ref="J56" si="5">SUM(J57:J61)</f>
        <v>0</v>
      </c>
      <c r="K56" s="551">
        <f t="shared" ref="K56" si="6">SUM(K57:K61)</f>
        <v>0</v>
      </c>
      <c r="L56" s="551">
        <f t="shared" ref="L56" si="7">SUM(L57:L61)</f>
        <v>0</v>
      </c>
      <c r="M56" s="551">
        <f t="shared" ref="M56" si="8">SUM(M57:M61)</f>
        <v>0</v>
      </c>
      <c r="N56" s="551">
        <f t="shared" ref="N56" si="9">SUM(N57:N61)</f>
        <v>0</v>
      </c>
      <c r="O56" s="551">
        <f t="shared" ref="O56" si="10">SUM(O57:O61)</f>
        <v>0</v>
      </c>
      <c r="P56" s="551">
        <f t="shared" ref="P56" si="11">SUM(P57:P61)</f>
        <v>0</v>
      </c>
      <c r="Q56" s="13"/>
    </row>
    <row r="57" spans="1:17">
      <c r="A57" s="13"/>
      <c r="B57" s="664" t="s">
        <v>1259</v>
      </c>
      <c r="C57" s="70"/>
      <c r="D57" s="70"/>
      <c r="E57" s="70"/>
      <c r="F57" s="542"/>
      <c r="G57" s="542"/>
      <c r="H57" s="543"/>
      <c r="I57" s="544"/>
      <c r="J57" s="543"/>
      <c r="K57" s="544"/>
      <c r="L57" s="543"/>
      <c r="M57" s="545"/>
      <c r="N57" s="544"/>
      <c r="O57" s="543"/>
      <c r="P57" s="545"/>
      <c r="Q57" s="13"/>
    </row>
    <row r="58" spans="1:17">
      <c r="A58" s="13"/>
      <c r="B58" s="664" t="s">
        <v>1260</v>
      </c>
      <c r="C58" s="70"/>
      <c r="D58" s="70"/>
      <c r="E58" s="70"/>
      <c r="F58" s="542"/>
      <c r="G58" s="542"/>
      <c r="H58" s="543"/>
      <c r="I58" s="544"/>
      <c r="J58" s="543"/>
      <c r="K58" s="544"/>
      <c r="L58" s="543"/>
      <c r="M58" s="545"/>
      <c r="N58" s="544"/>
      <c r="O58" s="543"/>
      <c r="P58" s="545"/>
      <c r="Q58" s="13"/>
    </row>
    <row r="59" spans="1:17">
      <c r="A59" s="13"/>
      <c r="B59" s="664" t="s">
        <v>1261</v>
      </c>
      <c r="C59" s="70"/>
      <c r="D59" s="70"/>
      <c r="E59" s="70"/>
      <c r="F59" s="542"/>
      <c r="G59" s="542"/>
      <c r="H59" s="543"/>
      <c r="I59" s="544"/>
      <c r="J59" s="543"/>
      <c r="K59" s="544"/>
      <c r="L59" s="543"/>
      <c r="M59" s="545"/>
      <c r="N59" s="544"/>
      <c r="O59" s="543"/>
      <c r="P59" s="545"/>
      <c r="Q59" s="13"/>
    </row>
    <row r="60" spans="1:17">
      <c r="A60" s="13"/>
      <c r="B60" s="664" t="s">
        <v>1262</v>
      </c>
      <c r="C60" s="70"/>
      <c r="D60" s="70"/>
      <c r="E60" s="70"/>
      <c r="F60" s="542"/>
      <c r="G60" s="542"/>
      <c r="H60" s="543"/>
      <c r="I60" s="544"/>
      <c r="J60" s="543"/>
      <c r="K60" s="544"/>
      <c r="L60" s="543"/>
      <c r="M60" s="545"/>
      <c r="N60" s="544"/>
      <c r="O60" s="543"/>
      <c r="P60" s="545"/>
      <c r="Q60" s="13"/>
    </row>
    <row r="61" spans="1:17">
      <c r="A61" s="13"/>
      <c r="B61" s="664" t="s">
        <v>1263</v>
      </c>
      <c r="C61" s="70"/>
      <c r="D61" s="70"/>
      <c r="E61" s="70"/>
      <c r="F61" s="546"/>
      <c r="G61" s="546"/>
      <c r="H61" s="547"/>
      <c r="I61" s="548"/>
      <c r="J61" s="547"/>
      <c r="K61" s="548"/>
      <c r="L61" s="547"/>
      <c r="M61" s="549"/>
      <c r="N61" s="548"/>
      <c r="O61" s="547"/>
      <c r="P61" s="549"/>
      <c r="Q61" s="13"/>
    </row>
    <row r="62" spans="1:17" customFormat="1">
      <c r="A62" s="13"/>
      <c r="B62" s="380" t="s">
        <v>1265</v>
      </c>
      <c r="C62" s="70"/>
      <c r="D62" s="70"/>
      <c r="E62" s="70"/>
      <c r="F62" s="550">
        <f>F63+F66</f>
        <v>0</v>
      </c>
      <c r="G62" s="550">
        <f t="shared" ref="G62:P62" si="12">G63+G66</f>
        <v>0</v>
      </c>
      <c r="H62" s="550">
        <f t="shared" si="12"/>
        <v>0</v>
      </c>
      <c r="I62" s="550">
        <f t="shared" si="12"/>
        <v>0</v>
      </c>
      <c r="J62" s="550">
        <f t="shared" si="12"/>
        <v>0</v>
      </c>
      <c r="K62" s="550">
        <f t="shared" si="12"/>
        <v>0</v>
      </c>
      <c r="L62" s="550">
        <f t="shared" si="12"/>
        <v>0</v>
      </c>
      <c r="M62" s="550">
        <f t="shared" si="12"/>
        <v>0</v>
      </c>
      <c r="N62" s="550">
        <f t="shared" si="12"/>
        <v>0</v>
      </c>
      <c r="O62" s="550">
        <f t="shared" si="12"/>
        <v>0</v>
      </c>
      <c r="P62" s="550">
        <f t="shared" si="12"/>
        <v>0</v>
      </c>
      <c r="Q62" s="13"/>
    </row>
    <row r="63" spans="1:17" customFormat="1">
      <c r="A63" s="13"/>
      <c r="B63" s="663" t="s">
        <v>1258</v>
      </c>
      <c r="C63" s="70"/>
      <c r="D63" s="70"/>
      <c r="E63" s="70"/>
      <c r="F63" s="551">
        <f>SUM(F64:F65)</f>
        <v>0</v>
      </c>
      <c r="G63" s="551">
        <f t="shared" ref="G63:P63" si="13">SUM(G64:G65)</f>
        <v>0</v>
      </c>
      <c r="H63" s="551">
        <f t="shared" si="13"/>
        <v>0</v>
      </c>
      <c r="I63" s="551">
        <f t="shared" si="13"/>
        <v>0</v>
      </c>
      <c r="J63" s="551">
        <f t="shared" si="13"/>
        <v>0</v>
      </c>
      <c r="K63" s="551">
        <f t="shared" si="13"/>
        <v>0</v>
      </c>
      <c r="L63" s="551">
        <f t="shared" si="13"/>
        <v>0</v>
      </c>
      <c r="M63" s="551">
        <f t="shared" si="13"/>
        <v>0</v>
      </c>
      <c r="N63" s="551">
        <f t="shared" si="13"/>
        <v>0</v>
      </c>
      <c r="O63" s="551">
        <f t="shared" si="13"/>
        <v>0</v>
      </c>
      <c r="P63" s="551">
        <f t="shared" si="13"/>
        <v>0</v>
      </c>
      <c r="Q63" s="13"/>
    </row>
    <row r="64" spans="1:17" customFormat="1">
      <c r="A64" s="13"/>
      <c r="B64" s="664" t="s">
        <v>1266</v>
      </c>
      <c r="C64" s="70"/>
      <c r="D64" s="70"/>
      <c r="E64" s="70"/>
      <c r="F64" s="543"/>
      <c r="G64" s="542"/>
      <c r="H64" s="543"/>
      <c r="I64" s="544"/>
      <c r="J64" s="543"/>
      <c r="K64" s="543"/>
      <c r="L64" s="545"/>
      <c r="M64" s="544"/>
      <c r="N64" s="543"/>
      <c r="O64" s="545"/>
      <c r="P64" s="545"/>
      <c r="Q64" s="13"/>
    </row>
    <row r="65" spans="1:17" customFormat="1">
      <c r="A65" s="13"/>
      <c r="B65" s="664" t="s">
        <v>1267</v>
      </c>
      <c r="C65" s="70"/>
      <c r="D65" s="70"/>
      <c r="E65" s="70"/>
      <c r="F65" s="543"/>
      <c r="G65" s="542"/>
      <c r="H65" s="543"/>
      <c r="I65" s="544"/>
      <c r="J65" s="543"/>
      <c r="K65" s="543"/>
      <c r="L65" s="545"/>
      <c r="M65" s="544"/>
      <c r="N65" s="543"/>
      <c r="O65" s="545"/>
      <c r="P65" s="545"/>
      <c r="Q65" s="13"/>
    </row>
    <row r="66" spans="1:17" customFormat="1">
      <c r="A66" s="13"/>
      <c r="B66" s="418" t="s">
        <v>1264</v>
      </c>
      <c r="C66" s="70"/>
      <c r="D66" s="70"/>
      <c r="E66" s="70"/>
      <c r="F66" s="551">
        <f>SUM(F67:F68)</f>
        <v>0</v>
      </c>
      <c r="G66" s="551">
        <f t="shared" ref="G66" si="14">SUM(G67:G68)</f>
        <v>0</v>
      </c>
      <c r="H66" s="551">
        <f t="shared" ref="H66" si="15">SUM(H67:H68)</f>
        <v>0</v>
      </c>
      <c r="I66" s="551">
        <f t="shared" ref="I66" si="16">SUM(I67:I68)</f>
        <v>0</v>
      </c>
      <c r="J66" s="551">
        <f t="shared" ref="J66" si="17">SUM(J67:J68)</f>
        <v>0</v>
      </c>
      <c r="K66" s="551">
        <f t="shared" ref="K66" si="18">SUM(K67:K68)</f>
        <v>0</v>
      </c>
      <c r="L66" s="551">
        <f t="shared" ref="L66" si="19">SUM(L67:L68)</f>
        <v>0</v>
      </c>
      <c r="M66" s="551">
        <f t="shared" ref="M66" si="20">SUM(M67:M68)</f>
        <v>0</v>
      </c>
      <c r="N66" s="551">
        <f t="shared" ref="N66" si="21">SUM(N67:N68)</f>
        <v>0</v>
      </c>
      <c r="O66" s="551">
        <f t="shared" ref="O66" si="22">SUM(O67:O68)</f>
        <v>0</v>
      </c>
      <c r="P66" s="551">
        <f t="shared" ref="P66" si="23">SUM(P67:P68)</f>
        <v>0</v>
      </c>
      <c r="Q66" s="13"/>
    </row>
    <row r="67" spans="1:17" customFormat="1">
      <c r="A67" s="13"/>
      <c r="B67" s="664" t="s">
        <v>1266</v>
      </c>
      <c r="C67" s="70"/>
      <c r="D67" s="70"/>
      <c r="E67" s="70"/>
      <c r="F67" s="543"/>
      <c r="G67" s="542"/>
      <c r="H67" s="543"/>
      <c r="I67" s="544"/>
      <c r="J67" s="543"/>
      <c r="K67" s="543"/>
      <c r="L67" s="545"/>
      <c r="M67" s="544"/>
      <c r="N67" s="543"/>
      <c r="O67" s="545"/>
      <c r="P67" s="545"/>
      <c r="Q67" s="13"/>
    </row>
    <row r="68" spans="1:17" customFormat="1">
      <c r="A68" s="13"/>
      <c r="B68" s="664" t="s">
        <v>1267</v>
      </c>
      <c r="C68" s="70"/>
      <c r="D68" s="70"/>
      <c r="E68" s="70"/>
      <c r="F68" s="523"/>
      <c r="G68" s="523"/>
      <c r="H68" s="523"/>
      <c r="I68" s="523"/>
      <c r="J68" s="523"/>
      <c r="K68" s="523"/>
      <c r="L68" s="523"/>
      <c r="M68" s="523"/>
      <c r="N68" s="523"/>
      <c r="O68" s="523"/>
      <c r="P68" s="524"/>
      <c r="Q68" s="13"/>
    </row>
    <row r="69" spans="1:17" customFormat="1">
      <c r="A69" s="13"/>
      <c r="B69" s="662" t="s">
        <v>1268</v>
      </c>
      <c r="C69" s="70"/>
      <c r="D69" s="70"/>
      <c r="E69" s="70"/>
      <c r="F69" s="550">
        <f>F70+F73</f>
        <v>0</v>
      </c>
      <c r="G69" s="550">
        <f t="shared" ref="G69" si="24">G70+G73</f>
        <v>0</v>
      </c>
      <c r="H69" s="550">
        <f t="shared" ref="H69" si="25">H70+H73</f>
        <v>0</v>
      </c>
      <c r="I69" s="550">
        <f t="shared" ref="I69" si="26">I70+I73</f>
        <v>0</v>
      </c>
      <c r="J69" s="550">
        <f t="shared" ref="J69" si="27">J70+J73</f>
        <v>0</v>
      </c>
      <c r="K69" s="550">
        <f t="shared" ref="K69" si="28">K70+K73</f>
        <v>0</v>
      </c>
      <c r="L69" s="550">
        <f t="shared" ref="L69" si="29">L70+L73</f>
        <v>0</v>
      </c>
      <c r="M69" s="550">
        <f t="shared" ref="M69" si="30">M70+M73</f>
        <v>0</v>
      </c>
      <c r="N69" s="550">
        <f t="shared" ref="N69" si="31">N70+N73</f>
        <v>0</v>
      </c>
      <c r="O69" s="550">
        <f t="shared" ref="O69" si="32">O70+O73</f>
        <v>0</v>
      </c>
      <c r="P69" s="550">
        <f t="shared" ref="P69" si="33">P70+P73</f>
        <v>0</v>
      </c>
      <c r="Q69" s="13"/>
    </row>
    <row r="70" spans="1:17" customFormat="1">
      <c r="A70" s="13"/>
      <c r="B70" s="663" t="s">
        <v>1258</v>
      </c>
      <c r="C70" s="70"/>
      <c r="D70" s="70"/>
      <c r="E70" s="70"/>
      <c r="F70" s="551">
        <f>SUM(F71:F72)</f>
        <v>0</v>
      </c>
      <c r="G70" s="551">
        <f t="shared" ref="G70" si="34">SUM(G71:G72)</f>
        <v>0</v>
      </c>
      <c r="H70" s="551">
        <f t="shared" ref="H70" si="35">SUM(H71:H72)</f>
        <v>0</v>
      </c>
      <c r="I70" s="551">
        <f t="shared" ref="I70" si="36">SUM(I71:I72)</f>
        <v>0</v>
      </c>
      <c r="J70" s="551">
        <f t="shared" ref="J70" si="37">SUM(J71:J72)</f>
        <v>0</v>
      </c>
      <c r="K70" s="551">
        <f t="shared" ref="K70" si="38">SUM(K71:K72)</f>
        <v>0</v>
      </c>
      <c r="L70" s="551">
        <f t="shared" ref="L70" si="39">SUM(L71:L72)</f>
        <v>0</v>
      </c>
      <c r="M70" s="551">
        <f t="shared" ref="M70" si="40">SUM(M71:M72)</f>
        <v>0</v>
      </c>
      <c r="N70" s="551">
        <f t="shared" ref="N70" si="41">SUM(N71:N72)</f>
        <v>0</v>
      </c>
      <c r="O70" s="551">
        <f t="shared" ref="O70" si="42">SUM(O71:O72)</f>
        <v>0</v>
      </c>
      <c r="P70" s="551">
        <f t="shared" ref="P70" si="43">SUM(P71:P72)</f>
        <v>0</v>
      </c>
      <c r="Q70" s="13"/>
    </row>
    <row r="71" spans="1:17" customFormat="1">
      <c r="A71" s="13"/>
      <c r="B71" s="664" t="s">
        <v>1266</v>
      </c>
      <c r="C71" s="70"/>
      <c r="D71" s="70"/>
      <c r="E71" s="70"/>
      <c r="F71" s="519"/>
      <c r="G71" s="518"/>
      <c r="H71" s="519"/>
      <c r="I71" s="520"/>
      <c r="J71" s="519"/>
      <c r="K71" s="519"/>
      <c r="L71" s="521"/>
      <c r="M71" s="520"/>
      <c r="N71" s="519"/>
      <c r="O71" s="521"/>
      <c r="P71" s="521"/>
      <c r="Q71" s="13"/>
    </row>
    <row r="72" spans="1:17" customFormat="1">
      <c r="A72" s="13"/>
      <c r="B72" s="664" t="s">
        <v>1267</v>
      </c>
      <c r="C72" s="70"/>
      <c r="D72" s="70"/>
      <c r="E72" s="70"/>
      <c r="F72" s="519"/>
      <c r="G72" s="518"/>
      <c r="H72" s="519"/>
      <c r="I72" s="520"/>
      <c r="J72" s="519"/>
      <c r="K72" s="519"/>
      <c r="L72" s="521"/>
      <c r="M72" s="520"/>
      <c r="N72" s="519"/>
      <c r="O72" s="521"/>
      <c r="P72" s="521"/>
      <c r="Q72" s="13"/>
    </row>
    <row r="73" spans="1:17" customFormat="1">
      <c r="A73" s="13"/>
      <c r="B73" s="418" t="s">
        <v>1264</v>
      </c>
      <c r="C73" s="70"/>
      <c r="D73" s="70"/>
      <c r="E73" s="70"/>
      <c r="F73" s="551">
        <f>SUM(F74:F75)</f>
        <v>0</v>
      </c>
      <c r="G73" s="551">
        <f t="shared" ref="G73" si="44">SUM(G74:G75)</f>
        <v>0</v>
      </c>
      <c r="H73" s="551">
        <f t="shared" ref="H73" si="45">SUM(H74:H75)</f>
        <v>0</v>
      </c>
      <c r="I73" s="551">
        <f t="shared" ref="I73" si="46">SUM(I74:I75)</f>
        <v>0</v>
      </c>
      <c r="J73" s="551">
        <f t="shared" ref="J73" si="47">SUM(J74:J75)</f>
        <v>0</v>
      </c>
      <c r="K73" s="551">
        <f t="shared" ref="K73" si="48">SUM(K74:K75)</f>
        <v>0</v>
      </c>
      <c r="L73" s="551">
        <f t="shared" ref="L73" si="49">SUM(L74:L75)</f>
        <v>0</v>
      </c>
      <c r="M73" s="551">
        <f t="shared" ref="M73" si="50">SUM(M74:M75)</f>
        <v>0</v>
      </c>
      <c r="N73" s="551">
        <f t="shared" ref="N73" si="51">SUM(N74:N75)</f>
        <v>0</v>
      </c>
      <c r="O73" s="551">
        <f t="shared" ref="O73" si="52">SUM(O74:O75)</f>
        <v>0</v>
      </c>
      <c r="P73" s="551">
        <f t="shared" ref="P73" si="53">SUM(P74:P75)</f>
        <v>0</v>
      </c>
      <c r="Q73" s="13"/>
    </row>
    <row r="74" spans="1:17" customFormat="1">
      <c r="A74" s="13"/>
      <c r="B74" s="664" t="s">
        <v>1266</v>
      </c>
      <c r="C74" s="70"/>
      <c r="D74" s="70"/>
      <c r="E74" s="70"/>
      <c r="F74" s="519"/>
      <c r="G74" s="518"/>
      <c r="H74" s="519"/>
      <c r="I74" s="520"/>
      <c r="J74" s="519"/>
      <c r="K74" s="519"/>
      <c r="L74" s="521"/>
      <c r="M74" s="520"/>
      <c r="N74" s="519"/>
      <c r="O74" s="521"/>
      <c r="P74" s="521"/>
      <c r="Q74" s="13"/>
    </row>
    <row r="75" spans="1:17" customFormat="1">
      <c r="A75" s="13"/>
      <c r="B75" s="664" t="s">
        <v>1267</v>
      </c>
      <c r="C75" s="70"/>
      <c r="D75" s="70"/>
      <c r="E75" s="70"/>
      <c r="F75" s="519"/>
      <c r="G75" s="518"/>
      <c r="H75" s="519"/>
      <c r="I75" s="520"/>
      <c r="J75" s="519"/>
      <c r="K75" s="519"/>
      <c r="L75" s="521"/>
      <c r="M75" s="520"/>
      <c r="N75" s="519"/>
      <c r="O75" s="521"/>
      <c r="P75" s="521"/>
      <c r="Q75" s="13"/>
    </row>
    <row r="76" spans="1:17">
      <c r="A76" s="13"/>
      <c r="B76" s="379" t="s">
        <v>1269</v>
      </c>
      <c r="C76" s="70"/>
      <c r="D76" s="70"/>
      <c r="E76" s="70"/>
      <c r="F76" s="536"/>
      <c r="G76" s="537"/>
      <c r="H76" s="538"/>
      <c r="I76" s="539"/>
      <c r="J76" s="538"/>
      <c r="K76" s="538"/>
      <c r="L76" s="540"/>
      <c r="M76" s="539"/>
      <c r="N76" s="538"/>
      <c r="O76" s="540"/>
      <c r="P76" s="540"/>
      <c r="Q76" s="13"/>
    </row>
    <row r="77" spans="1:17">
      <c r="A77" s="302"/>
      <c r="B77" s="662" t="s">
        <v>1257</v>
      </c>
      <c r="C77" s="70"/>
      <c r="D77" s="70"/>
      <c r="E77" s="70"/>
      <c r="F77" s="550"/>
      <c r="G77" s="552"/>
      <c r="H77" s="550"/>
      <c r="I77" s="553"/>
      <c r="J77" s="550"/>
      <c r="K77" s="550"/>
      <c r="L77" s="554"/>
      <c r="M77" s="553"/>
      <c r="N77" s="550"/>
      <c r="O77" s="554"/>
      <c r="P77" s="554"/>
      <c r="Q77" s="13"/>
    </row>
    <row r="78" spans="1:17" customFormat="1" ht="15" customHeight="1">
      <c r="A78" s="303"/>
      <c r="B78" s="663" t="s">
        <v>1258</v>
      </c>
      <c r="C78" s="70"/>
      <c r="D78" s="70"/>
      <c r="E78" s="70"/>
      <c r="F78" s="551">
        <f>SUM(F79:F82)</f>
        <v>0</v>
      </c>
      <c r="G78" s="551">
        <f t="shared" ref="G78" si="54">SUM(G79:G83)</f>
        <v>0</v>
      </c>
      <c r="H78" s="551">
        <f t="shared" ref="H78" si="55">SUM(H79:H83)</f>
        <v>0</v>
      </c>
      <c r="I78" s="551">
        <f t="shared" ref="I78" si="56">SUM(I79:I83)</f>
        <v>0</v>
      </c>
      <c r="J78" s="551">
        <f t="shared" ref="J78" si="57">SUM(J79:J83)</f>
        <v>0</v>
      </c>
      <c r="K78" s="551">
        <f t="shared" ref="K78" si="58">SUM(K79:K83)</f>
        <v>0</v>
      </c>
      <c r="L78" s="551">
        <f t="shared" ref="L78" si="59">SUM(L79:L83)</f>
        <v>0</v>
      </c>
      <c r="M78" s="551">
        <f t="shared" ref="M78" si="60">SUM(M79:M83)</f>
        <v>0</v>
      </c>
      <c r="N78" s="551">
        <f t="shared" ref="N78" si="61">SUM(N79:N83)</f>
        <v>0</v>
      </c>
      <c r="O78" s="551">
        <f t="shared" ref="O78" si="62">SUM(O79:O83)</f>
        <v>0</v>
      </c>
      <c r="P78" s="551">
        <f t="shared" ref="P78" si="63">SUM(P79:P83)</f>
        <v>0</v>
      </c>
      <c r="Q78" s="13"/>
    </row>
    <row r="79" spans="1:17">
      <c r="A79" s="13"/>
      <c r="B79" s="664" t="s">
        <v>1259</v>
      </c>
      <c r="C79" s="70"/>
      <c r="D79" s="70"/>
      <c r="E79" s="70"/>
      <c r="F79" s="518"/>
      <c r="G79" s="518"/>
      <c r="H79" s="519"/>
      <c r="I79" s="520"/>
      <c r="J79" s="519"/>
      <c r="K79" s="520"/>
      <c r="L79" s="519"/>
      <c r="M79" s="521"/>
      <c r="N79" s="520"/>
      <c r="O79" s="519"/>
      <c r="P79" s="521"/>
      <c r="Q79" s="13"/>
    </row>
    <row r="80" spans="1:17">
      <c r="A80" s="13"/>
      <c r="B80" s="664" t="s">
        <v>1260</v>
      </c>
      <c r="C80" s="70"/>
      <c r="D80" s="70"/>
      <c r="E80" s="70"/>
      <c r="F80" s="518"/>
      <c r="G80" s="518"/>
      <c r="H80" s="519"/>
      <c r="I80" s="520"/>
      <c r="J80" s="519"/>
      <c r="K80" s="520"/>
      <c r="L80" s="519"/>
      <c r="M80" s="521"/>
      <c r="N80" s="520"/>
      <c r="O80" s="519"/>
      <c r="P80" s="521"/>
      <c r="Q80" s="13"/>
    </row>
    <row r="81" spans="1:17">
      <c r="A81" s="13"/>
      <c r="B81" s="664" t="s">
        <v>1270</v>
      </c>
      <c r="C81" s="70"/>
      <c r="D81" s="70"/>
      <c r="E81" s="70"/>
      <c r="F81" s="518"/>
      <c r="G81" s="518"/>
      <c r="H81" s="519"/>
      <c r="I81" s="520"/>
      <c r="J81" s="519"/>
      <c r="K81" s="520"/>
      <c r="L81" s="519"/>
      <c r="M81" s="521"/>
      <c r="N81" s="520"/>
      <c r="O81" s="519"/>
      <c r="P81" s="521"/>
      <c r="Q81" s="13"/>
    </row>
    <row r="82" spans="1:17">
      <c r="A82" s="13"/>
      <c r="B82" s="664" t="s">
        <v>1271</v>
      </c>
      <c r="C82" s="70"/>
      <c r="D82" s="70"/>
      <c r="E82" s="70"/>
      <c r="F82" s="542"/>
      <c r="G82" s="542"/>
      <c r="H82" s="542"/>
      <c r="I82" s="542"/>
      <c r="J82" s="542"/>
      <c r="K82" s="542"/>
      <c r="L82" s="542"/>
      <c r="M82" s="542"/>
      <c r="N82" s="542"/>
      <c r="O82" s="542"/>
      <c r="P82" s="545"/>
      <c r="Q82" s="13"/>
    </row>
    <row r="83" spans="1:17" customFormat="1">
      <c r="A83" s="303"/>
      <c r="B83" s="663" t="s">
        <v>1264</v>
      </c>
      <c r="C83" s="70"/>
      <c r="D83" s="70"/>
      <c r="E83" s="70"/>
      <c r="F83" s="551">
        <f>SUM(F84:F87)</f>
        <v>0</v>
      </c>
      <c r="G83" s="551">
        <f t="shared" ref="G83" si="64">SUM(G84:G88)</f>
        <v>0</v>
      </c>
      <c r="H83" s="551">
        <f t="shared" ref="H83" si="65">SUM(H84:H88)</f>
        <v>0</v>
      </c>
      <c r="I83" s="551">
        <f t="shared" ref="I83" si="66">SUM(I84:I88)</f>
        <v>0</v>
      </c>
      <c r="J83" s="551">
        <f t="shared" ref="J83" si="67">SUM(J84:J88)</f>
        <v>0</v>
      </c>
      <c r="K83" s="551">
        <f t="shared" ref="K83" si="68">SUM(K84:K88)</f>
        <v>0</v>
      </c>
      <c r="L83" s="551">
        <f t="shared" ref="L83" si="69">SUM(L84:L88)</f>
        <v>0</v>
      </c>
      <c r="M83" s="551">
        <f t="shared" ref="M83" si="70">SUM(M84:M88)</f>
        <v>0</v>
      </c>
      <c r="N83" s="551">
        <f t="shared" ref="N83" si="71">SUM(N84:N88)</f>
        <v>0</v>
      </c>
      <c r="O83" s="551">
        <f t="shared" ref="O83" si="72">SUM(O84:O88)</f>
        <v>0</v>
      </c>
      <c r="P83" s="551">
        <f t="shared" ref="P83" si="73">SUM(P84:P88)</f>
        <v>0</v>
      </c>
      <c r="Q83" s="13"/>
    </row>
    <row r="84" spans="1:17">
      <c r="A84" s="13"/>
      <c r="B84" s="664" t="s">
        <v>1259</v>
      </c>
      <c r="C84" s="70"/>
      <c r="D84" s="70"/>
      <c r="E84" s="70"/>
      <c r="F84" s="518"/>
      <c r="G84" s="518"/>
      <c r="H84" s="519"/>
      <c r="I84" s="520"/>
      <c r="J84" s="519"/>
      <c r="K84" s="520"/>
      <c r="L84" s="519"/>
      <c r="M84" s="521"/>
      <c r="N84" s="520"/>
      <c r="O84" s="519"/>
      <c r="P84" s="521"/>
      <c r="Q84" s="13"/>
    </row>
    <row r="85" spans="1:17">
      <c r="A85" s="13"/>
      <c r="B85" s="664" t="s">
        <v>1260</v>
      </c>
      <c r="C85" s="70"/>
      <c r="D85" s="70"/>
      <c r="E85" s="70"/>
      <c r="F85" s="518"/>
      <c r="G85" s="518"/>
      <c r="H85" s="519"/>
      <c r="I85" s="520"/>
      <c r="J85" s="519"/>
      <c r="K85" s="520"/>
      <c r="L85" s="519"/>
      <c r="M85" s="521"/>
      <c r="N85" s="520"/>
      <c r="O85" s="519"/>
      <c r="P85" s="521"/>
      <c r="Q85" s="13"/>
    </row>
    <row r="86" spans="1:17">
      <c r="A86" s="13"/>
      <c r="B86" s="664" t="s">
        <v>1270</v>
      </c>
      <c r="C86" s="70"/>
      <c r="D86" s="70"/>
      <c r="E86" s="70"/>
      <c r="F86" s="518"/>
      <c r="G86" s="518"/>
      <c r="H86" s="519"/>
      <c r="I86" s="520"/>
      <c r="J86" s="519"/>
      <c r="K86" s="520"/>
      <c r="L86" s="519"/>
      <c r="M86" s="521"/>
      <c r="N86" s="520"/>
      <c r="O86" s="519"/>
      <c r="P86" s="521"/>
      <c r="Q86" s="13"/>
    </row>
    <row r="87" spans="1:17">
      <c r="A87" s="13"/>
      <c r="B87" s="664" t="s">
        <v>1271</v>
      </c>
      <c r="C87" s="70"/>
      <c r="D87" s="70"/>
      <c r="E87" s="70"/>
      <c r="F87" s="523"/>
      <c r="G87" s="523"/>
      <c r="H87" s="524"/>
      <c r="I87" s="525"/>
      <c r="J87" s="524"/>
      <c r="K87" s="525"/>
      <c r="L87" s="524"/>
      <c r="M87" s="526"/>
      <c r="N87" s="525"/>
      <c r="O87" s="524"/>
      <c r="P87" s="526"/>
      <c r="Q87" s="13"/>
    </row>
    <row r="88" spans="1:17" customFormat="1">
      <c r="A88" s="13"/>
      <c r="B88" s="380" t="s">
        <v>1265</v>
      </c>
      <c r="C88" s="70"/>
      <c r="D88" s="70"/>
      <c r="E88" s="70"/>
      <c r="F88" s="550">
        <f>F89+F92</f>
        <v>0</v>
      </c>
      <c r="G88" s="550">
        <f t="shared" ref="G88" si="74">G89+G92</f>
        <v>0</v>
      </c>
      <c r="H88" s="550">
        <f t="shared" ref="H88" si="75">H89+H92</f>
        <v>0</v>
      </c>
      <c r="I88" s="550">
        <f t="shared" ref="I88" si="76">I89+I92</f>
        <v>0</v>
      </c>
      <c r="J88" s="550">
        <f t="shared" ref="J88" si="77">J89+J92</f>
        <v>0</v>
      </c>
      <c r="K88" s="550">
        <f t="shared" ref="K88" si="78">K89+K92</f>
        <v>0</v>
      </c>
      <c r="L88" s="550">
        <f t="shared" ref="L88" si="79">L89+L92</f>
        <v>0</v>
      </c>
      <c r="M88" s="550">
        <f t="shared" ref="M88" si="80">M89+M92</f>
        <v>0</v>
      </c>
      <c r="N88" s="550">
        <f t="shared" ref="N88" si="81">N89+N92</f>
        <v>0</v>
      </c>
      <c r="O88" s="550">
        <f t="shared" ref="O88" si="82">O89+O92</f>
        <v>0</v>
      </c>
      <c r="P88" s="550">
        <f t="shared" ref="P88" si="83">P89+P92</f>
        <v>0</v>
      </c>
      <c r="Q88" s="13"/>
    </row>
    <row r="89" spans="1:17" customFormat="1">
      <c r="A89" s="13"/>
      <c r="B89" s="663" t="s">
        <v>1258</v>
      </c>
      <c r="C89" s="70"/>
      <c r="D89" s="70"/>
      <c r="E89" s="70"/>
      <c r="F89" s="551">
        <f>SUM(F90:F91)</f>
        <v>0</v>
      </c>
      <c r="G89" s="551">
        <f t="shared" ref="G89" si="84">SUM(G90:G91)</f>
        <v>0</v>
      </c>
      <c r="H89" s="551">
        <f t="shared" ref="H89" si="85">SUM(H90:H91)</f>
        <v>0</v>
      </c>
      <c r="I89" s="551">
        <f t="shared" ref="I89" si="86">SUM(I90:I91)</f>
        <v>0</v>
      </c>
      <c r="J89" s="551">
        <f t="shared" ref="J89" si="87">SUM(J90:J91)</f>
        <v>0</v>
      </c>
      <c r="K89" s="551">
        <f t="shared" ref="K89" si="88">SUM(K90:K91)</f>
        <v>0</v>
      </c>
      <c r="L89" s="551">
        <f t="shared" ref="L89" si="89">SUM(L90:L91)</f>
        <v>0</v>
      </c>
      <c r="M89" s="551">
        <f t="shared" ref="M89" si="90">SUM(M90:M91)</f>
        <v>0</v>
      </c>
      <c r="N89" s="551">
        <f t="shared" ref="N89" si="91">SUM(N90:N91)</f>
        <v>0</v>
      </c>
      <c r="O89" s="551">
        <f t="shared" ref="O89" si="92">SUM(O90:O91)</f>
        <v>0</v>
      </c>
      <c r="P89" s="551">
        <f t="shared" ref="P89" si="93">SUM(P90:P91)</f>
        <v>0</v>
      </c>
      <c r="Q89" s="13"/>
    </row>
    <row r="90" spans="1:17" customFormat="1">
      <c r="A90" s="13"/>
      <c r="B90" s="664" t="s">
        <v>1266</v>
      </c>
      <c r="C90" s="70"/>
      <c r="D90" s="70"/>
      <c r="E90" s="70"/>
      <c r="F90" s="519"/>
      <c r="G90" s="518"/>
      <c r="H90" s="519"/>
      <c r="I90" s="520"/>
      <c r="J90" s="519"/>
      <c r="K90" s="519"/>
      <c r="L90" s="521"/>
      <c r="M90" s="520"/>
      <c r="N90" s="519"/>
      <c r="O90" s="521"/>
      <c r="P90" s="521"/>
      <c r="Q90" s="13"/>
    </row>
    <row r="91" spans="1:17" customFormat="1">
      <c r="A91" s="13"/>
      <c r="B91" s="664" t="s">
        <v>1267</v>
      </c>
      <c r="C91" s="70"/>
      <c r="D91" s="70"/>
      <c r="E91" s="70"/>
      <c r="F91" s="519"/>
      <c r="G91" s="518"/>
      <c r="H91" s="519"/>
      <c r="I91" s="520"/>
      <c r="J91" s="519"/>
      <c r="K91" s="519"/>
      <c r="L91" s="521"/>
      <c r="M91" s="520"/>
      <c r="N91" s="519"/>
      <c r="O91" s="521"/>
      <c r="P91" s="521"/>
      <c r="Q91" s="13"/>
    </row>
    <row r="92" spans="1:17" customFormat="1">
      <c r="A92" s="13"/>
      <c r="B92" s="418" t="s">
        <v>1264</v>
      </c>
      <c r="C92" s="70"/>
      <c r="D92" s="70"/>
      <c r="E92" s="70"/>
      <c r="F92" s="551">
        <f>SUM(F93:F94)</f>
        <v>0</v>
      </c>
      <c r="G92" s="551">
        <f t="shared" ref="G92" si="94">SUM(G93:G94)</f>
        <v>0</v>
      </c>
      <c r="H92" s="551">
        <f t="shared" ref="H92" si="95">SUM(H93:H94)</f>
        <v>0</v>
      </c>
      <c r="I92" s="551">
        <f t="shared" ref="I92" si="96">SUM(I93:I94)</f>
        <v>0</v>
      </c>
      <c r="J92" s="551">
        <f t="shared" ref="J92" si="97">SUM(J93:J94)</f>
        <v>0</v>
      </c>
      <c r="K92" s="551">
        <f t="shared" ref="K92" si="98">SUM(K93:K94)</f>
        <v>0</v>
      </c>
      <c r="L92" s="551">
        <f t="shared" ref="L92" si="99">SUM(L93:L94)</f>
        <v>0</v>
      </c>
      <c r="M92" s="551">
        <f t="shared" ref="M92" si="100">SUM(M93:M94)</f>
        <v>0</v>
      </c>
      <c r="N92" s="551">
        <f t="shared" ref="N92" si="101">SUM(N93:N94)</f>
        <v>0</v>
      </c>
      <c r="O92" s="551">
        <f t="shared" ref="O92" si="102">SUM(O93:O94)</f>
        <v>0</v>
      </c>
      <c r="P92" s="551">
        <f t="shared" ref="P92" si="103">SUM(P93:P94)</f>
        <v>0</v>
      </c>
      <c r="Q92" s="13"/>
    </row>
    <row r="93" spans="1:17" customFormat="1">
      <c r="A93" s="13"/>
      <c r="B93" s="664" t="s">
        <v>1266</v>
      </c>
      <c r="C93" s="70"/>
      <c r="D93" s="70"/>
      <c r="E93" s="70"/>
      <c r="F93" s="543"/>
      <c r="G93" s="542"/>
      <c r="H93" s="543"/>
      <c r="I93" s="544"/>
      <c r="J93" s="543"/>
      <c r="K93" s="543"/>
      <c r="L93" s="545"/>
      <c r="M93" s="544"/>
      <c r="N93" s="543"/>
      <c r="O93" s="545"/>
      <c r="P93" s="545"/>
      <c r="Q93" s="13"/>
    </row>
    <row r="94" spans="1:17" customFormat="1">
      <c r="A94" s="13"/>
      <c r="B94" s="664" t="s">
        <v>1267</v>
      </c>
      <c r="C94" s="70"/>
      <c r="D94" s="70"/>
      <c r="E94" s="70"/>
      <c r="F94" s="523"/>
      <c r="G94" s="523"/>
      <c r="H94" s="523"/>
      <c r="I94" s="523"/>
      <c r="J94" s="523"/>
      <c r="K94" s="523"/>
      <c r="L94" s="523"/>
      <c r="M94" s="523"/>
      <c r="N94" s="523"/>
      <c r="O94" s="523"/>
      <c r="P94" s="524"/>
      <c r="Q94" s="13"/>
    </row>
    <row r="95" spans="1:17" customFormat="1">
      <c r="A95" s="13"/>
      <c r="B95" s="662" t="s">
        <v>1268</v>
      </c>
      <c r="C95" s="70"/>
      <c r="D95" s="70"/>
      <c r="E95" s="70"/>
      <c r="F95" s="550">
        <f>F96+F99</f>
        <v>0</v>
      </c>
      <c r="G95" s="550">
        <f t="shared" ref="G95" si="104">G96+G99</f>
        <v>0</v>
      </c>
      <c r="H95" s="550">
        <f t="shared" ref="H95" si="105">H96+H99</f>
        <v>0</v>
      </c>
      <c r="I95" s="550">
        <f t="shared" ref="I95" si="106">I96+I99</f>
        <v>0</v>
      </c>
      <c r="J95" s="550">
        <f t="shared" ref="J95" si="107">J96+J99</f>
        <v>0</v>
      </c>
      <c r="K95" s="550">
        <f t="shared" ref="K95" si="108">K96+K99</f>
        <v>0</v>
      </c>
      <c r="L95" s="550">
        <f t="shared" ref="L95" si="109">L96+L99</f>
        <v>0</v>
      </c>
      <c r="M95" s="550">
        <f t="shared" ref="M95" si="110">M96+M99</f>
        <v>0</v>
      </c>
      <c r="N95" s="550">
        <f t="shared" ref="N95" si="111">N96+N99</f>
        <v>0</v>
      </c>
      <c r="O95" s="550">
        <f t="shared" ref="O95" si="112">O96+O99</f>
        <v>0</v>
      </c>
      <c r="P95" s="550">
        <f t="shared" ref="P95" si="113">P96+P99</f>
        <v>0</v>
      </c>
      <c r="Q95" s="13"/>
    </row>
    <row r="96" spans="1:17" customFormat="1">
      <c r="A96" s="13"/>
      <c r="B96" s="663" t="s">
        <v>1258</v>
      </c>
      <c r="C96" s="70"/>
      <c r="D96" s="70"/>
      <c r="E96" s="70"/>
      <c r="F96" s="551">
        <f>SUM(F97:F98)</f>
        <v>0</v>
      </c>
      <c r="G96" s="551">
        <f t="shared" ref="G96" si="114">SUM(G97:G98)</f>
        <v>0</v>
      </c>
      <c r="H96" s="551">
        <f t="shared" ref="H96" si="115">SUM(H97:H98)</f>
        <v>0</v>
      </c>
      <c r="I96" s="551">
        <f t="shared" ref="I96" si="116">SUM(I97:I98)</f>
        <v>0</v>
      </c>
      <c r="J96" s="551">
        <f t="shared" ref="J96" si="117">SUM(J97:J98)</f>
        <v>0</v>
      </c>
      <c r="K96" s="551">
        <f t="shared" ref="K96" si="118">SUM(K97:K98)</f>
        <v>0</v>
      </c>
      <c r="L96" s="551">
        <f t="shared" ref="L96" si="119">SUM(L97:L98)</f>
        <v>0</v>
      </c>
      <c r="M96" s="551">
        <f t="shared" ref="M96" si="120">SUM(M97:M98)</f>
        <v>0</v>
      </c>
      <c r="N96" s="551">
        <f t="shared" ref="N96" si="121">SUM(N97:N98)</f>
        <v>0</v>
      </c>
      <c r="O96" s="551">
        <f t="shared" ref="O96" si="122">SUM(O97:O98)</f>
        <v>0</v>
      </c>
      <c r="P96" s="551">
        <f t="shared" ref="P96" si="123">SUM(P97:P98)</f>
        <v>0</v>
      </c>
      <c r="Q96" s="13"/>
    </row>
    <row r="97" spans="1:17" customFormat="1">
      <c r="A97" s="13"/>
      <c r="B97" s="664" t="s">
        <v>1266</v>
      </c>
      <c r="C97" s="70"/>
      <c r="D97" s="70"/>
      <c r="E97" s="70"/>
      <c r="F97" s="519"/>
      <c r="G97" s="518"/>
      <c r="H97" s="519"/>
      <c r="I97" s="520"/>
      <c r="J97" s="519"/>
      <c r="K97" s="519"/>
      <c r="L97" s="521"/>
      <c r="M97" s="520"/>
      <c r="N97" s="519"/>
      <c r="O97" s="521"/>
      <c r="P97" s="521"/>
      <c r="Q97" s="13"/>
    </row>
    <row r="98" spans="1:17" customFormat="1">
      <c r="A98" s="13"/>
      <c r="B98" s="664" t="s">
        <v>1267</v>
      </c>
      <c r="C98" s="70"/>
      <c r="D98" s="70"/>
      <c r="E98" s="70"/>
      <c r="F98" s="519"/>
      <c r="G98" s="518"/>
      <c r="H98" s="519"/>
      <c r="I98" s="520"/>
      <c r="J98" s="519"/>
      <c r="K98" s="519"/>
      <c r="L98" s="521"/>
      <c r="M98" s="520"/>
      <c r="N98" s="519"/>
      <c r="O98" s="521"/>
      <c r="P98" s="521"/>
      <c r="Q98" s="13"/>
    </row>
    <row r="99" spans="1:17" customFormat="1">
      <c r="A99" s="13"/>
      <c r="B99" s="418" t="s">
        <v>1264</v>
      </c>
      <c r="C99" s="70"/>
      <c r="D99" s="70"/>
      <c r="E99" s="70"/>
      <c r="F99" s="551">
        <f>SUM(F100:F101)</f>
        <v>0</v>
      </c>
      <c r="G99" s="551">
        <f t="shared" ref="G99" si="124">SUM(G100:G101)</f>
        <v>0</v>
      </c>
      <c r="H99" s="551">
        <f t="shared" ref="H99" si="125">SUM(H100:H101)</f>
        <v>0</v>
      </c>
      <c r="I99" s="551">
        <f t="shared" ref="I99" si="126">SUM(I100:I101)</f>
        <v>0</v>
      </c>
      <c r="J99" s="551">
        <f t="shared" ref="J99" si="127">SUM(J100:J101)</f>
        <v>0</v>
      </c>
      <c r="K99" s="551">
        <f t="shared" ref="K99" si="128">SUM(K100:K101)</f>
        <v>0</v>
      </c>
      <c r="L99" s="551">
        <f t="shared" ref="L99" si="129">SUM(L100:L101)</f>
        <v>0</v>
      </c>
      <c r="M99" s="551">
        <f t="shared" ref="M99" si="130">SUM(M100:M101)</f>
        <v>0</v>
      </c>
      <c r="N99" s="551">
        <f t="shared" ref="N99" si="131">SUM(N100:N101)</f>
        <v>0</v>
      </c>
      <c r="O99" s="551">
        <f t="shared" ref="O99" si="132">SUM(O100:O101)</f>
        <v>0</v>
      </c>
      <c r="P99" s="551">
        <f t="shared" ref="P99" si="133">SUM(P100:P101)</f>
        <v>0</v>
      </c>
      <c r="Q99" s="13"/>
    </row>
    <row r="100" spans="1:17" customFormat="1">
      <c r="A100" s="13"/>
      <c r="B100" s="664" t="s">
        <v>1266</v>
      </c>
      <c r="C100" s="70"/>
      <c r="D100" s="70"/>
      <c r="E100" s="70"/>
      <c r="F100" s="519"/>
      <c r="G100" s="518"/>
      <c r="H100" s="519"/>
      <c r="I100" s="520"/>
      <c r="J100" s="519"/>
      <c r="K100" s="519"/>
      <c r="L100" s="521"/>
      <c r="M100" s="520"/>
      <c r="N100" s="519"/>
      <c r="O100" s="521"/>
      <c r="P100" s="521"/>
      <c r="Q100" s="13"/>
    </row>
    <row r="101" spans="1:17" customFormat="1">
      <c r="A101" s="303"/>
      <c r="B101" s="665" t="s">
        <v>1267</v>
      </c>
      <c r="C101" s="70"/>
      <c r="D101" s="70"/>
      <c r="E101" s="70"/>
      <c r="F101" s="519"/>
      <c r="G101" s="518"/>
      <c r="H101" s="519"/>
      <c r="I101" s="520"/>
      <c r="J101" s="519"/>
      <c r="K101" s="519"/>
      <c r="L101" s="521"/>
      <c r="M101" s="520"/>
      <c r="N101" s="519"/>
      <c r="O101" s="521"/>
      <c r="P101" s="521"/>
      <c r="Q101" s="13"/>
    </row>
    <row r="102" spans="1:17" customFormat="1">
      <c r="A102" s="5"/>
    </row>
    <row r="103" spans="1:17" customFormat="1">
      <c r="A103" s="113" t="s">
        <v>547</v>
      </c>
      <c r="B103" s="114"/>
      <c r="C103" s="114"/>
      <c r="D103" s="114"/>
      <c r="E103" s="114"/>
      <c r="F103" s="114"/>
      <c r="G103" s="114"/>
      <c r="H103" s="114"/>
      <c r="I103" s="114"/>
      <c r="J103" s="114"/>
      <c r="K103" s="114"/>
      <c r="L103" s="114"/>
      <c r="M103" s="114"/>
      <c r="N103" s="115"/>
      <c r="O103" s="10"/>
    </row>
    <row r="104" spans="1:17">
      <c r="A104" s="227" t="s">
        <v>1272</v>
      </c>
      <c r="B104" s="112"/>
      <c r="C104" s="112"/>
      <c r="D104" s="112"/>
      <c r="E104" s="112"/>
      <c r="F104" s="112"/>
      <c r="G104" s="112"/>
      <c r="H104" s="112"/>
      <c r="I104" s="112"/>
      <c r="J104" s="112"/>
      <c r="K104" s="112"/>
      <c r="L104" s="112"/>
      <c r="M104" s="112"/>
      <c r="N104" s="117"/>
    </row>
    <row r="105" spans="1:17">
      <c r="A105" s="112" t="s">
        <v>1273</v>
      </c>
      <c r="N105" s="117"/>
    </row>
    <row r="106" spans="1:17">
      <c r="C106" s="244">
        <v>2023</v>
      </c>
      <c r="N106" s="117"/>
    </row>
    <row r="107" spans="1:17">
      <c r="B107" s="124" t="s">
        <v>1274</v>
      </c>
      <c r="C107" s="257">
        <v>0.18</v>
      </c>
      <c r="N107" s="117"/>
    </row>
    <row r="108" spans="1:17" customFormat="1">
      <c r="A108" s="5"/>
      <c r="B108" s="124" t="s">
        <v>1275</v>
      </c>
      <c r="C108" s="257">
        <v>0.42</v>
      </c>
      <c r="D108" s="10"/>
      <c r="E108" s="10"/>
      <c r="F108" s="10"/>
      <c r="G108" s="10"/>
      <c r="N108" s="117"/>
    </row>
    <row r="109" spans="1:17" customFormat="1">
      <c r="A109" s="5"/>
      <c r="B109" s="124" t="s">
        <v>1276</v>
      </c>
      <c r="C109" s="257">
        <v>0.4</v>
      </c>
      <c r="N109" s="117"/>
    </row>
    <row r="110" spans="1:17" customFormat="1">
      <c r="A110" s="5"/>
      <c r="B110" s="112"/>
      <c r="C110" s="282"/>
      <c r="N110" s="117"/>
    </row>
    <row r="111" spans="1:17" customFormat="1">
      <c r="A111" s="227" t="s">
        <v>1277</v>
      </c>
      <c r="N111" s="117"/>
    </row>
    <row r="112" spans="1:17" customFormat="1">
      <c r="A112" s="112" t="s">
        <v>1278</v>
      </c>
      <c r="L112" s="11"/>
      <c r="N112" s="117"/>
    </row>
    <row r="113" spans="1:14">
      <c r="A113" s="310" t="s">
        <v>1279</v>
      </c>
      <c r="B113" s="304" t="s">
        <v>1280</v>
      </c>
      <c r="C113" s="1157" t="s">
        <v>1281</v>
      </c>
      <c r="D113" s="1158"/>
      <c r="E113" s="1159"/>
      <c r="F113" s="1157" t="s">
        <v>1282</v>
      </c>
      <c r="G113" s="1158"/>
      <c r="H113" s="1159"/>
      <c r="I113" s="1157" t="s">
        <v>1283</v>
      </c>
      <c r="J113" s="1158"/>
      <c r="K113" s="1159"/>
      <c r="L113" s="11"/>
      <c r="M113" s="11"/>
      <c r="N113" s="117"/>
    </row>
    <row r="114" spans="1:14" ht="15" customHeight="1">
      <c r="A114" s="1150">
        <v>1</v>
      </c>
      <c r="B114" s="316" t="s">
        <v>1284</v>
      </c>
      <c r="C114" s="311"/>
      <c r="D114" s="305"/>
      <c r="E114" s="308"/>
      <c r="F114" s="314"/>
      <c r="G114" s="305"/>
      <c r="H114" s="308"/>
      <c r="I114" s="307"/>
      <c r="J114" s="305"/>
      <c r="K114" s="308"/>
      <c r="L114" s="11"/>
      <c r="M114" s="11"/>
      <c r="N114" s="117"/>
    </row>
    <row r="115" spans="1:14">
      <c r="A115" s="1151"/>
      <c r="B115" s="317" t="s">
        <v>1285</v>
      </c>
      <c r="C115" s="318" t="s">
        <v>510</v>
      </c>
      <c r="D115" s="349"/>
      <c r="E115" s="350"/>
      <c r="F115" s="318" t="s">
        <v>510</v>
      </c>
      <c r="G115" s="349"/>
      <c r="H115" s="350"/>
      <c r="I115" s="319" t="s">
        <v>1286</v>
      </c>
      <c r="J115" s="349"/>
      <c r="K115" s="350"/>
      <c r="L115" s="11"/>
      <c r="M115" s="11"/>
      <c r="N115" s="117"/>
    </row>
    <row r="116" spans="1:14">
      <c r="A116" s="1151"/>
      <c r="B116" s="321" t="s">
        <v>1287</v>
      </c>
      <c r="C116" s="322" t="s">
        <v>510</v>
      </c>
      <c r="D116" s="351"/>
      <c r="E116" s="352"/>
      <c r="F116" s="322" t="s">
        <v>510</v>
      </c>
      <c r="G116" s="351"/>
      <c r="H116" s="352"/>
      <c r="I116" s="323" t="s">
        <v>1288</v>
      </c>
      <c r="J116" s="351"/>
      <c r="K116" s="352"/>
      <c r="L116" s="11"/>
      <c r="M116" s="11"/>
      <c r="N116" s="117"/>
    </row>
    <row r="117" spans="1:14">
      <c r="A117" s="1152"/>
      <c r="B117" s="325" t="s">
        <v>1289</v>
      </c>
      <c r="C117" s="326" t="s">
        <v>510</v>
      </c>
      <c r="D117" s="353"/>
      <c r="E117" s="354"/>
      <c r="F117" s="326" t="s">
        <v>510</v>
      </c>
      <c r="G117" s="353"/>
      <c r="H117" s="354"/>
      <c r="I117" s="327" t="s">
        <v>1290</v>
      </c>
      <c r="J117" s="353"/>
      <c r="K117" s="354"/>
      <c r="L117" s="11"/>
      <c r="M117" s="11"/>
      <c r="N117" s="117"/>
    </row>
    <row r="118" spans="1:14" ht="14.25" customHeight="1">
      <c r="A118" s="1153">
        <v>2</v>
      </c>
      <c r="B118" s="315" t="s">
        <v>1291</v>
      </c>
      <c r="C118" s="312"/>
      <c r="E118" s="313"/>
      <c r="F118" s="312"/>
      <c r="H118" s="309"/>
      <c r="I118" s="306"/>
      <c r="J118" s="12"/>
      <c r="K118" s="309"/>
      <c r="L118" s="11"/>
      <c r="M118" s="12"/>
      <c r="N118" s="117"/>
    </row>
    <row r="119" spans="1:14">
      <c r="A119" s="1153"/>
      <c r="B119" s="329" t="s">
        <v>1292</v>
      </c>
      <c r="C119" s="330" t="s">
        <v>1293</v>
      </c>
      <c r="D119" s="331"/>
      <c r="E119" s="332"/>
      <c r="F119" s="330" t="s">
        <v>1294</v>
      </c>
      <c r="G119" s="331"/>
      <c r="H119" s="333"/>
      <c r="I119" s="334" t="s">
        <v>1295</v>
      </c>
      <c r="J119" s="355"/>
      <c r="K119" s="356"/>
      <c r="L119" s="11"/>
      <c r="M119" s="12"/>
      <c r="N119" s="117"/>
    </row>
    <row r="120" spans="1:14">
      <c r="A120" s="1153"/>
      <c r="B120" s="336" t="s">
        <v>1296</v>
      </c>
      <c r="C120" s="337" t="s">
        <v>510</v>
      </c>
      <c r="D120" s="331"/>
      <c r="E120" s="332"/>
      <c r="F120" s="337" t="s">
        <v>510</v>
      </c>
      <c r="G120" s="331"/>
      <c r="H120" s="333"/>
      <c r="I120" s="338" t="s">
        <v>1297</v>
      </c>
      <c r="J120" s="355"/>
      <c r="K120" s="356"/>
      <c r="L120" s="11"/>
      <c r="M120" s="12"/>
      <c r="N120" s="117"/>
    </row>
    <row r="121" spans="1:14">
      <c r="A121" s="1153"/>
      <c r="B121" s="339" t="s">
        <v>1298</v>
      </c>
      <c r="C121" s="340" t="s">
        <v>510</v>
      </c>
      <c r="D121" s="331"/>
      <c r="E121" s="332"/>
      <c r="F121" s="340" t="s">
        <v>510</v>
      </c>
      <c r="G121" s="331"/>
      <c r="H121" s="333"/>
      <c r="I121" s="341" t="s">
        <v>1297</v>
      </c>
      <c r="J121" s="355"/>
      <c r="K121" s="356"/>
      <c r="L121" s="11"/>
      <c r="M121" s="12"/>
      <c r="N121" s="117"/>
    </row>
    <row r="122" spans="1:14" ht="15" customHeight="1">
      <c r="A122" s="1154">
        <v>3</v>
      </c>
      <c r="B122" s="316" t="s">
        <v>1299</v>
      </c>
      <c r="C122" s="311"/>
      <c r="D122" s="305"/>
      <c r="E122" s="308"/>
      <c r="F122" s="311"/>
      <c r="G122" s="305"/>
      <c r="H122" s="308"/>
      <c r="I122" s="305"/>
      <c r="J122" s="305"/>
      <c r="K122" s="308"/>
      <c r="L122" s="11"/>
      <c r="M122" s="12"/>
      <c r="N122" s="117"/>
    </row>
    <row r="123" spans="1:14">
      <c r="A123" s="1155"/>
      <c r="B123" s="317" t="s">
        <v>1300</v>
      </c>
      <c r="C123" s="318" t="s">
        <v>1301</v>
      </c>
      <c r="D123" s="319"/>
      <c r="E123" s="320"/>
      <c r="F123" s="318" t="s">
        <v>1302</v>
      </c>
      <c r="G123" s="319"/>
      <c r="H123" s="320"/>
      <c r="I123" s="319" t="s">
        <v>1303</v>
      </c>
      <c r="J123" s="319"/>
      <c r="K123" s="320"/>
      <c r="L123" s="11"/>
      <c r="M123" s="12"/>
      <c r="N123" s="117"/>
    </row>
    <row r="124" spans="1:14">
      <c r="A124" s="1155"/>
      <c r="B124" s="321" t="s">
        <v>1304</v>
      </c>
      <c r="C124" s="322" t="s">
        <v>1305</v>
      </c>
      <c r="D124" s="323"/>
      <c r="E124" s="324"/>
      <c r="F124" s="322" t="s">
        <v>1306</v>
      </c>
      <c r="G124" s="323"/>
      <c r="H124" s="324"/>
      <c r="I124" s="323" t="s">
        <v>1305</v>
      </c>
      <c r="J124" s="323"/>
      <c r="K124" s="324"/>
      <c r="L124" s="11"/>
      <c r="M124" s="12"/>
      <c r="N124" s="117"/>
    </row>
    <row r="125" spans="1:14" ht="14.25" customHeight="1">
      <c r="A125" s="1156"/>
      <c r="B125" s="325" t="s">
        <v>1307</v>
      </c>
      <c r="C125" s="326" t="s">
        <v>1308</v>
      </c>
      <c r="D125" s="327"/>
      <c r="E125" s="328"/>
      <c r="F125" s="326" t="s">
        <v>1309</v>
      </c>
      <c r="G125" s="327"/>
      <c r="H125" s="328"/>
      <c r="I125" s="327" t="s">
        <v>1308</v>
      </c>
      <c r="J125" s="327"/>
      <c r="K125" s="328"/>
      <c r="L125" s="11"/>
      <c r="M125" s="12"/>
      <c r="N125" s="117"/>
    </row>
    <row r="126" spans="1:14" ht="15" customHeight="1">
      <c r="A126" s="1153">
        <v>4</v>
      </c>
      <c r="B126" s="315" t="s">
        <v>1310</v>
      </c>
      <c r="C126" s="312"/>
      <c r="E126" s="313"/>
      <c r="F126" s="312"/>
      <c r="H126" s="309"/>
      <c r="I126" s="306"/>
      <c r="J126" s="12"/>
      <c r="K126" s="309"/>
      <c r="L126" s="11"/>
      <c r="M126" s="12"/>
      <c r="N126" s="117"/>
    </row>
    <row r="127" spans="1:14">
      <c r="A127" s="1153"/>
      <c r="B127" s="329" t="s">
        <v>1285</v>
      </c>
      <c r="C127" s="330" t="s">
        <v>510</v>
      </c>
      <c r="D127" s="331"/>
      <c r="E127" s="332"/>
      <c r="F127" s="330" t="s">
        <v>510</v>
      </c>
      <c r="G127" s="331"/>
      <c r="H127" s="333"/>
      <c r="I127" s="334" t="s">
        <v>1311</v>
      </c>
      <c r="J127" s="335"/>
      <c r="K127" s="333"/>
      <c r="L127" s="11"/>
      <c r="M127" s="12"/>
      <c r="N127" s="117"/>
    </row>
    <row r="128" spans="1:14">
      <c r="A128" s="1153"/>
      <c r="B128" s="336" t="s">
        <v>1287</v>
      </c>
      <c r="C128" s="337" t="s">
        <v>510</v>
      </c>
      <c r="D128" s="331"/>
      <c r="E128" s="332"/>
      <c r="F128" s="337" t="s">
        <v>1312</v>
      </c>
      <c r="G128" s="331"/>
      <c r="H128" s="333"/>
      <c r="I128" s="338" t="s">
        <v>1313</v>
      </c>
      <c r="J128" s="335"/>
      <c r="K128" s="333"/>
      <c r="L128" s="11"/>
      <c r="M128" s="12"/>
      <c r="N128" s="117"/>
    </row>
    <row r="129" spans="1:14">
      <c r="A129" s="1153"/>
      <c r="B129" s="339" t="s">
        <v>1289</v>
      </c>
      <c r="C129" s="340" t="s">
        <v>510</v>
      </c>
      <c r="D129" s="331"/>
      <c r="E129" s="332"/>
      <c r="F129" s="340" t="s">
        <v>510</v>
      </c>
      <c r="G129" s="331"/>
      <c r="H129" s="333"/>
      <c r="I129" s="341" t="s">
        <v>510</v>
      </c>
      <c r="J129" s="335"/>
      <c r="K129" s="333"/>
      <c r="L129" s="11"/>
      <c r="M129" s="12"/>
      <c r="N129" s="117"/>
    </row>
    <row r="130" spans="1:14" ht="15" customHeight="1">
      <c r="A130" s="1154">
        <v>5</v>
      </c>
      <c r="B130" s="316" t="s">
        <v>1314</v>
      </c>
      <c r="C130" s="311"/>
      <c r="D130" s="305"/>
      <c r="E130" s="308"/>
      <c r="F130" s="311"/>
      <c r="G130" s="305"/>
      <c r="H130" s="308"/>
      <c r="I130" s="305"/>
      <c r="J130" s="305"/>
      <c r="K130" s="308"/>
      <c r="L130" s="11"/>
      <c r="M130" s="12"/>
      <c r="N130" s="117"/>
    </row>
    <row r="131" spans="1:14">
      <c r="A131" s="1155"/>
      <c r="B131" s="317" t="s">
        <v>1285</v>
      </c>
      <c r="C131" s="318" t="s">
        <v>1315</v>
      </c>
      <c r="D131" s="319"/>
      <c r="E131" s="320"/>
      <c r="F131" s="318" t="s">
        <v>1315</v>
      </c>
      <c r="G131" s="319"/>
      <c r="H131" s="320"/>
      <c r="I131" s="319" t="s">
        <v>1315</v>
      </c>
      <c r="J131" s="319"/>
      <c r="K131" s="320"/>
      <c r="L131" s="11"/>
      <c r="M131" s="12"/>
      <c r="N131" s="117"/>
    </row>
    <row r="132" spans="1:14">
      <c r="A132" s="1155"/>
      <c r="B132" s="321" t="s">
        <v>1287</v>
      </c>
      <c r="C132" s="322" t="s">
        <v>1316</v>
      </c>
      <c r="D132" s="323"/>
      <c r="E132" s="324"/>
      <c r="F132" s="322" t="s">
        <v>1316</v>
      </c>
      <c r="G132" s="323"/>
      <c r="H132" s="324"/>
      <c r="I132" s="323" t="s">
        <v>1316</v>
      </c>
      <c r="J132" s="323"/>
      <c r="K132" s="324"/>
      <c r="L132" s="11"/>
      <c r="M132" s="12"/>
      <c r="N132" s="117"/>
    </row>
    <row r="133" spans="1:14" ht="14.25" customHeight="1">
      <c r="A133" s="1156"/>
      <c r="B133" s="325" t="s">
        <v>1289</v>
      </c>
      <c r="C133" s="326" t="s">
        <v>1316</v>
      </c>
      <c r="D133" s="327"/>
      <c r="E133" s="328"/>
      <c r="F133" s="326" t="s">
        <v>1316</v>
      </c>
      <c r="G133" s="327"/>
      <c r="H133" s="328"/>
      <c r="I133" s="327" t="s">
        <v>1316</v>
      </c>
      <c r="J133" s="327"/>
      <c r="K133" s="328"/>
      <c r="L133" s="11"/>
      <c r="M133" s="12"/>
      <c r="N133" s="117"/>
    </row>
    <row r="134" spans="1:14" ht="15" customHeight="1">
      <c r="A134" s="1153">
        <v>6</v>
      </c>
      <c r="B134" s="315" t="s">
        <v>1317</v>
      </c>
      <c r="C134" s="312"/>
      <c r="E134" s="313"/>
      <c r="F134" s="312"/>
      <c r="H134" s="309"/>
      <c r="I134" s="306"/>
      <c r="J134" s="12"/>
      <c r="K134" s="309"/>
      <c r="L134" s="11"/>
      <c r="M134" s="12"/>
      <c r="N134" s="117"/>
    </row>
    <row r="135" spans="1:14">
      <c r="A135" s="1153"/>
      <c r="B135" s="329" t="s">
        <v>1285</v>
      </c>
      <c r="C135" s="330" t="s">
        <v>1318</v>
      </c>
      <c r="D135" s="331"/>
      <c r="E135" s="332"/>
      <c r="F135" s="330" t="s">
        <v>1318</v>
      </c>
      <c r="G135" s="331"/>
      <c r="H135" s="333"/>
      <c r="I135" s="564" t="s">
        <v>1319</v>
      </c>
      <c r="J135" s="335"/>
      <c r="K135" s="333"/>
      <c r="L135" s="11"/>
      <c r="M135" s="12"/>
      <c r="N135" s="117"/>
    </row>
    <row r="136" spans="1:14">
      <c r="A136" s="1153"/>
      <c r="B136" s="336" t="s">
        <v>1287</v>
      </c>
      <c r="C136" s="337" t="s">
        <v>1320</v>
      </c>
      <c r="D136" s="331"/>
      <c r="E136" s="332"/>
      <c r="F136" s="337" t="s">
        <v>1320</v>
      </c>
      <c r="G136" s="331"/>
      <c r="H136" s="333"/>
      <c r="I136" s="337" t="s">
        <v>1320</v>
      </c>
      <c r="J136" s="335"/>
      <c r="K136" s="333"/>
      <c r="L136" s="11"/>
      <c r="M136" s="12"/>
      <c r="N136" s="117"/>
    </row>
    <row r="137" spans="1:14">
      <c r="A137" s="1153"/>
      <c r="B137" s="339" t="s">
        <v>1289</v>
      </c>
      <c r="C137" s="340" t="s">
        <v>1320</v>
      </c>
      <c r="D137" s="331"/>
      <c r="E137" s="332"/>
      <c r="F137" s="340" t="s">
        <v>1320</v>
      </c>
      <c r="G137" s="331"/>
      <c r="H137" s="333"/>
      <c r="I137" s="340" t="s">
        <v>1320</v>
      </c>
      <c r="J137" s="335"/>
      <c r="K137" s="333"/>
      <c r="L137" s="11"/>
      <c r="M137" s="12"/>
      <c r="N137" s="117"/>
    </row>
    <row r="138" spans="1:14" ht="15" customHeight="1">
      <c r="A138" s="1154">
        <v>7</v>
      </c>
      <c r="B138" s="316" t="s">
        <v>1321</v>
      </c>
      <c r="C138" s="311"/>
      <c r="D138" s="305"/>
      <c r="E138" s="308"/>
      <c r="F138" s="311"/>
      <c r="G138" s="305"/>
      <c r="H138" s="308"/>
      <c r="I138" s="305"/>
      <c r="J138" s="305"/>
      <c r="K138" s="308"/>
      <c r="L138" s="11"/>
      <c r="M138" s="12"/>
      <c r="N138" s="117"/>
    </row>
    <row r="139" spans="1:14">
      <c r="A139" s="1155"/>
      <c r="B139" s="317" t="s">
        <v>1285</v>
      </c>
      <c r="C139" s="318" t="s">
        <v>510</v>
      </c>
      <c r="D139" s="319"/>
      <c r="E139" s="320"/>
      <c r="F139" s="318" t="s">
        <v>510</v>
      </c>
      <c r="G139" s="319"/>
      <c r="H139" s="320"/>
      <c r="I139" s="318" t="s">
        <v>1322</v>
      </c>
      <c r="J139" s="319"/>
      <c r="K139" s="320"/>
      <c r="L139" s="11"/>
      <c r="M139" s="12"/>
      <c r="N139" s="117"/>
    </row>
    <row r="140" spans="1:14" ht="14.25" customHeight="1">
      <c r="A140" s="1155"/>
      <c r="B140" s="321" t="s">
        <v>1287</v>
      </c>
      <c r="C140" s="322" t="s">
        <v>510</v>
      </c>
      <c r="D140" s="323"/>
      <c r="E140" s="324"/>
      <c r="F140" s="322" t="s">
        <v>510</v>
      </c>
      <c r="G140" s="323"/>
      <c r="H140" s="324"/>
      <c r="I140" s="323" t="s">
        <v>1323</v>
      </c>
      <c r="J140" s="323"/>
      <c r="K140" s="324"/>
      <c r="L140" s="11"/>
      <c r="M140" s="12"/>
      <c r="N140" s="117"/>
    </row>
    <row r="141" spans="1:14">
      <c r="A141" s="1156"/>
      <c r="B141" s="325" t="s">
        <v>1289</v>
      </c>
      <c r="C141" s="326" t="s">
        <v>510</v>
      </c>
      <c r="D141" s="327"/>
      <c r="E141" s="328"/>
      <c r="F141" s="326" t="s">
        <v>510</v>
      </c>
      <c r="G141" s="327"/>
      <c r="H141" s="328"/>
      <c r="I141" s="327" t="s">
        <v>1323</v>
      </c>
      <c r="J141" s="327"/>
      <c r="K141" s="328"/>
      <c r="L141" s="11"/>
      <c r="M141" s="12"/>
      <c r="N141" s="117"/>
    </row>
    <row r="142" spans="1:14" ht="15" customHeight="1">
      <c r="A142" s="1153">
        <v>8</v>
      </c>
      <c r="B142" s="315" t="s">
        <v>1324</v>
      </c>
      <c r="C142" s="312"/>
      <c r="E142" s="313"/>
      <c r="F142" s="312"/>
      <c r="H142" s="309"/>
      <c r="I142" s="306"/>
      <c r="J142" s="12"/>
      <c r="K142" s="309"/>
      <c r="L142" s="11"/>
      <c r="M142" s="12"/>
      <c r="N142" s="117"/>
    </row>
    <row r="143" spans="1:14">
      <c r="A143" s="1153"/>
      <c r="B143" s="329" t="s">
        <v>1285</v>
      </c>
      <c r="C143" s="330" t="s">
        <v>1325</v>
      </c>
      <c r="D143" s="331"/>
      <c r="E143" s="332"/>
      <c r="F143" s="330" t="s">
        <v>1325</v>
      </c>
      <c r="G143" s="331"/>
      <c r="H143" s="333"/>
      <c r="I143" s="334" t="s">
        <v>1325</v>
      </c>
      <c r="J143" s="335"/>
      <c r="K143" s="333"/>
      <c r="L143" s="11"/>
      <c r="M143" s="12"/>
      <c r="N143" s="117"/>
    </row>
    <row r="144" spans="1:14">
      <c r="A144" s="1153"/>
      <c r="B144" s="336" t="s">
        <v>1287</v>
      </c>
      <c r="C144" s="337" t="s">
        <v>1326</v>
      </c>
      <c r="D144" s="331"/>
      <c r="E144" s="332"/>
      <c r="F144" s="337" t="s">
        <v>1326</v>
      </c>
      <c r="G144" s="331"/>
      <c r="H144" s="333"/>
      <c r="I144" s="338" t="s">
        <v>1326</v>
      </c>
      <c r="J144" s="335"/>
      <c r="K144" s="333"/>
      <c r="L144" s="11"/>
      <c r="M144" s="12"/>
      <c r="N144" s="117"/>
    </row>
    <row r="145" spans="1:17">
      <c r="A145" s="1153"/>
      <c r="B145" s="339" t="s">
        <v>1289</v>
      </c>
      <c r="C145" s="340" t="s">
        <v>1326</v>
      </c>
      <c r="D145" s="331"/>
      <c r="E145" s="332"/>
      <c r="F145" s="340" t="s">
        <v>1326</v>
      </c>
      <c r="G145" s="331"/>
      <c r="H145" s="333"/>
      <c r="I145" s="341" t="s">
        <v>1326</v>
      </c>
      <c r="J145" s="335"/>
      <c r="K145" s="333"/>
      <c r="L145" s="11"/>
      <c r="M145" s="12"/>
      <c r="N145" s="117"/>
    </row>
    <row r="146" spans="1:17" ht="15.75" customHeight="1">
      <c r="A146" s="1154">
        <v>9</v>
      </c>
      <c r="B146" s="316" t="s">
        <v>1327</v>
      </c>
      <c r="C146" s="311"/>
      <c r="D146" s="305"/>
      <c r="E146" s="308"/>
      <c r="F146" s="311"/>
      <c r="G146" s="305"/>
      <c r="H146" s="308"/>
      <c r="I146" s="305"/>
      <c r="J146" s="305"/>
      <c r="K146" s="308"/>
      <c r="L146" s="11"/>
      <c r="M146" s="12"/>
      <c r="N146" s="117"/>
    </row>
    <row r="147" spans="1:17">
      <c r="A147" s="1155"/>
      <c r="B147" s="317" t="s">
        <v>1285</v>
      </c>
      <c r="C147" s="318" t="s">
        <v>1328</v>
      </c>
      <c r="D147" s="319"/>
      <c r="E147" s="320"/>
      <c r="F147" s="318" t="s">
        <v>1329</v>
      </c>
      <c r="G147" s="319"/>
      <c r="H147" s="320"/>
      <c r="I147" s="319" t="s">
        <v>1330</v>
      </c>
      <c r="J147" s="319"/>
      <c r="K147" s="320"/>
      <c r="L147" s="11"/>
      <c r="M147" s="12"/>
      <c r="N147" s="117"/>
    </row>
    <row r="148" spans="1:17">
      <c r="A148" s="1155"/>
      <c r="B148" s="321" t="s">
        <v>1287</v>
      </c>
      <c r="C148" s="322" t="s">
        <v>510</v>
      </c>
      <c r="D148" s="323"/>
      <c r="E148" s="324"/>
      <c r="F148" s="322" t="s">
        <v>510</v>
      </c>
      <c r="G148" s="323"/>
      <c r="H148" s="324"/>
      <c r="I148" s="323" t="s">
        <v>510</v>
      </c>
      <c r="J148" s="323"/>
      <c r="K148" s="324"/>
      <c r="L148" s="11"/>
      <c r="M148" s="12"/>
      <c r="N148" s="117"/>
    </row>
    <row r="149" spans="1:17">
      <c r="A149" s="1156"/>
      <c r="B149" s="325" t="s">
        <v>1289</v>
      </c>
      <c r="C149" s="326" t="s">
        <v>510</v>
      </c>
      <c r="D149" s="327"/>
      <c r="E149" s="328"/>
      <c r="F149" s="326" t="s">
        <v>510</v>
      </c>
      <c r="G149" s="327"/>
      <c r="H149" s="328"/>
      <c r="I149" s="327" t="s">
        <v>510</v>
      </c>
      <c r="J149" s="327"/>
      <c r="K149" s="328"/>
      <c r="L149" s="11"/>
      <c r="M149" s="12"/>
      <c r="N149" s="117"/>
    </row>
    <row r="150" spans="1:17" ht="15" customHeight="1">
      <c r="A150" s="1153">
        <v>10</v>
      </c>
      <c r="B150" s="315" t="s">
        <v>1331</v>
      </c>
      <c r="C150" s="312"/>
      <c r="E150" s="313"/>
      <c r="F150" s="312"/>
      <c r="H150" s="309"/>
      <c r="I150" s="306"/>
      <c r="J150" s="12"/>
      <c r="K150" s="309"/>
      <c r="L150" s="11"/>
      <c r="M150" s="12"/>
      <c r="N150" s="117"/>
    </row>
    <row r="151" spans="1:17">
      <c r="A151" s="1153"/>
      <c r="B151" s="329" t="s">
        <v>1285</v>
      </c>
      <c r="C151" s="330" t="s">
        <v>1332</v>
      </c>
      <c r="D151" s="331"/>
      <c r="E151" s="332"/>
      <c r="F151" s="330" t="s">
        <v>1332</v>
      </c>
      <c r="G151" s="331"/>
      <c r="H151" s="333"/>
      <c r="I151" s="334" t="s">
        <v>1332</v>
      </c>
      <c r="J151" s="335"/>
      <c r="K151" s="333"/>
      <c r="L151" s="11"/>
      <c r="M151" s="12"/>
      <c r="N151" s="117"/>
    </row>
    <row r="152" spans="1:17">
      <c r="A152" s="1153"/>
      <c r="B152" s="336" t="s">
        <v>1287</v>
      </c>
      <c r="C152" s="337" t="s">
        <v>510</v>
      </c>
      <c r="D152" s="331"/>
      <c r="E152" s="332"/>
      <c r="F152" s="337" t="s">
        <v>510</v>
      </c>
      <c r="G152" s="331"/>
      <c r="H152" s="333"/>
      <c r="I152" s="338" t="s">
        <v>510</v>
      </c>
      <c r="J152" s="335"/>
      <c r="K152" s="333"/>
      <c r="L152" s="11"/>
      <c r="M152" s="12"/>
      <c r="N152" s="117"/>
    </row>
    <row r="153" spans="1:17" ht="14.25" customHeight="1">
      <c r="A153" s="1160"/>
      <c r="B153" s="342" t="s">
        <v>1289</v>
      </c>
      <c r="C153" s="343" t="s">
        <v>510</v>
      </c>
      <c r="D153" s="344"/>
      <c r="E153" s="345"/>
      <c r="F153" s="343" t="s">
        <v>510</v>
      </c>
      <c r="G153" s="344"/>
      <c r="H153" s="346"/>
      <c r="I153" s="347" t="s">
        <v>510</v>
      </c>
      <c r="J153" s="348"/>
      <c r="K153" s="346"/>
      <c r="L153" s="11"/>
      <c r="M153" s="12"/>
      <c r="N153" s="117"/>
    </row>
    <row r="154" spans="1:17">
      <c r="A154" s="121"/>
      <c r="B154" s="119"/>
      <c r="C154" s="119"/>
      <c r="D154" s="119"/>
      <c r="E154" s="119"/>
      <c r="F154" s="119"/>
      <c r="G154" s="119"/>
      <c r="H154" s="119"/>
      <c r="I154" s="119"/>
      <c r="J154" s="119"/>
      <c r="K154" s="119"/>
      <c r="L154" s="119"/>
      <c r="M154" s="119"/>
      <c r="N154" s="120"/>
    </row>
    <row r="155" spans="1:17">
      <c r="A155" s="11"/>
      <c r="B155" s="11"/>
      <c r="C155" s="11"/>
      <c r="D155" s="11"/>
      <c r="E155" s="11"/>
      <c r="F155" s="11"/>
      <c r="G155" s="11"/>
      <c r="H155" s="11"/>
      <c r="I155" s="11"/>
      <c r="J155" s="11"/>
      <c r="K155" s="11"/>
      <c r="L155" s="11"/>
      <c r="M155" s="11"/>
      <c r="N155" s="11"/>
    </row>
    <row r="156" spans="1:17">
      <c r="A156" s="67" t="s">
        <v>31</v>
      </c>
      <c r="B156" s="68"/>
      <c r="C156" s="68"/>
      <c r="D156" s="68"/>
      <c r="E156" s="68"/>
      <c r="F156" s="68"/>
      <c r="G156" s="68"/>
      <c r="H156" s="68"/>
      <c r="I156" s="68"/>
      <c r="J156" s="68"/>
      <c r="K156" s="68"/>
      <c r="L156" s="68"/>
      <c r="M156" s="68"/>
      <c r="N156" s="68"/>
      <c r="O156" s="68"/>
      <c r="P156" s="68"/>
      <c r="Q156" s="68"/>
    </row>
    <row r="157" spans="1:17">
      <c r="A157" s="32" t="s">
        <v>1333</v>
      </c>
      <c r="B157" s="32" t="s">
        <v>410</v>
      </c>
    </row>
    <row r="158" spans="1:17">
      <c r="A158" s="69" t="s">
        <v>1334</v>
      </c>
      <c r="B158" s="13"/>
      <c r="C158" s="13"/>
      <c r="D158" s="13"/>
      <c r="E158" s="13"/>
      <c r="F158" s="13"/>
      <c r="G158" s="13"/>
      <c r="H158" s="13"/>
      <c r="I158" s="13"/>
      <c r="J158" s="13"/>
      <c r="K158" s="13"/>
      <c r="L158" s="13"/>
      <c r="M158" s="13"/>
      <c r="N158" s="104"/>
      <c r="O158" s="104"/>
      <c r="P158" s="104"/>
      <c r="Q158" s="104"/>
    </row>
    <row r="159" spans="1:17">
      <c r="A159" s="69"/>
      <c r="B159" s="70"/>
      <c r="C159" s="13"/>
      <c r="D159" s="13"/>
      <c r="E159" s="13"/>
      <c r="F159" s="619" t="s">
        <v>80</v>
      </c>
      <c r="G159" s="1117" t="s">
        <v>81</v>
      </c>
      <c r="H159" s="1118"/>
      <c r="I159" s="1118"/>
      <c r="J159" s="1118"/>
      <c r="K159" s="1118"/>
      <c r="L159" s="1118"/>
      <c r="M159" s="1118"/>
      <c r="N159" s="1118"/>
      <c r="O159" s="1118"/>
      <c r="P159" s="1119"/>
      <c r="Q159" s="13"/>
    </row>
    <row r="160" spans="1:17" ht="30">
      <c r="A160" s="13"/>
      <c r="B160" s="652" t="s">
        <v>1335</v>
      </c>
      <c r="C160" s="602" t="s">
        <v>451</v>
      </c>
      <c r="D160" s="478" t="s">
        <v>452</v>
      </c>
      <c r="E160" s="40"/>
      <c r="F160" s="620">
        <v>0</v>
      </c>
      <c r="G160" s="111">
        <v>2026</v>
      </c>
      <c r="H160" s="33">
        <v>2027</v>
      </c>
      <c r="I160" s="34">
        <v>2028</v>
      </c>
      <c r="J160" s="33">
        <v>2029</v>
      </c>
      <c r="K160" s="33">
        <v>2030</v>
      </c>
      <c r="L160" s="34">
        <v>2031</v>
      </c>
      <c r="M160" s="33">
        <v>2032</v>
      </c>
      <c r="N160" s="34">
        <v>2033</v>
      </c>
      <c r="O160" s="33">
        <v>2034</v>
      </c>
      <c r="P160" s="33">
        <v>2035</v>
      </c>
      <c r="Q160" s="13"/>
    </row>
    <row r="161" spans="1:17" customFormat="1">
      <c r="A161" s="303"/>
      <c r="B161" s="379" t="s">
        <v>1256</v>
      </c>
      <c r="C161" s="603"/>
      <c r="D161" s="585"/>
      <c r="E161" s="788"/>
      <c r="F161" s="537"/>
      <c r="G161" s="537"/>
      <c r="H161" s="538"/>
      <c r="I161" s="539"/>
      <c r="J161" s="538"/>
      <c r="K161" s="538"/>
      <c r="L161" s="540"/>
      <c r="M161" s="539"/>
      <c r="N161" s="538"/>
      <c r="O161" s="540"/>
      <c r="P161" s="540"/>
      <c r="Q161" s="13"/>
    </row>
    <row r="162" spans="1:17" customFormat="1">
      <c r="A162" s="13"/>
      <c r="B162" s="662" t="s">
        <v>1257</v>
      </c>
      <c r="C162" s="799"/>
      <c r="D162" s="782"/>
      <c r="E162" s="782"/>
      <c r="F162" s="550">
        <f>F163+F169</f>
        <v>0</v>
      </c>
      <c r="G162" s="550">
        <f>G163+G169</f>
        <v>0</v>
      </c>
      <c r="H162" s="550">
        <f t="shared" ref="H162" si="134">H163+H169</f>
        <v>0</v>
      </c>
      <c r="I162" s="550">
        <f t="shared" ref="I162" si="135">I163+I169</f>
        <v>0</v>
      </c>
      <c r="J162" s="550">
        <f t="shared" ref="J162" si="136">J163+J169</f>
        <v>0</v>
      </c>
      <c r="K162" s="550">
        <f t="shared" ref="K162" si="137">K163+K169</f>
        <v>0</v>
      </c>
      <c r="L162" s="550">
        <f t="shared" ref="L162" si="138">L163+L169</f>
        <v>0</v>
      </c>
      <c r="M162" s="550">
        <f t="shared" ref="M162" si="139">M163+M169</f>
        <v>0</v>
      </c>
      <c r="N162" s="550">
        <f t="shared" ref="N162" si="140">N163+N169</f>
        <v>0</v>
      </c>
      <c r="O162" s="550">
        <f t="shared" ref="O162" si="141">O163+O169</f>
        <v>0</v>
      </c>
      <c r="P162" s="550">
        <f t="shared" ref="P162" si="142">P163+P169</f>
        <v>0</v>
      </c>
      <c r="Q162" s="13"/>
    </row>
    <row r="163" spans="1:17" s="442" customFormat="1">
      <c r="A163" s="541"/>
      <c r="B163" s="663" t="s">
        <v>1258</v>
      </c>
      <c r="C163" s="799"/>
      <c r="D163" s="782"/>
      <c r="E163" s="782"/>
      <c r="F163" s="551">
        <f>SUM(F164:F168)</f>
        <v>0</v>
      </c>
      <c r="G163" s="551">
        <f t="shared" ref="G163" si="143">SUM(G164:G168)</f>
        <v>0</v>
      </c>
      <c r="H163" s="551">
        <f t="shared" ref="H163" si="144">SUM(H164:H168)</f>
        <v>0</v>
      </c>
      <c r="I163" s="551">
        <f t="shared" ref="I163" si="145">SUM(I164:I168)</f>
        <v>0</v>
      </c>
      <c r="J163" s="551">
        <f t="shared" ref="J163" si="146">SUM(J164:J168)</f>
        <v>0</v>
      </c>
      <c r="K163" s="551">
        <f t="shared" ref="K163" si="147">SUM(K164:K168)</f>
        <v>0</v>
      </c>
      <c r="L163" s="551">
        <f t="shared" ref="L163" si="148">SUM(L164:L168)</f>
        <v>0</v>
      </c>
      <c r="M163" s="551">
        <f t="shared" ref="M163" si="149">SUM(M164:M168)</f>
        <v>0</v>
      </c>
      <c r="N163" s="551">
        <f t="shared" ref="N163" si="150">SUM(N164:N168)</f>
        <v>0</v>
      </c>
      <c r="O163" s="551">
        <f t="shared" ref="O163" si="151">SUM(O164:O168)</f>
        <v>0</v>
      </c>
      <c r="P163" s="551">
        <f t="shared" ref="P163" si="152">SUM(P164:P168)</f>
        <v>0</v>
      </c>
      <c r="Q163" s="541"/>
    </row>
    <row r="164" spans="1:17">
      <c r="A164" s="13"/>
      <c r="B164" s="664" t="s">
        <v>1259</v>
      </c>
      <c r="C164" s="799"/>
      <c r="D164" s="782"/>
      <c r="E164" s="782"/>
      <c r="F164" s="660" t="s">
        <v>20</v>
      </c>
      <c r="G164" s="858" t="str">
        <f>F164</f>
        <v>à compléter</v>
      </c>
      <c r="H164" s="858" t="str">
        <f t="shared" ref="H164:P164" si="153">G164</f>
        <v>à compléter</v>
      </c>
      <c r="I164" s="858" t="str">
        <f t="shared" si="153"/>
        <v>à compléter</v>
      </c>
      <c r="J164" s="858" t="str">
        <f t="shared" si="153"/>
        <v>à compléter</v>
      </c>
      <c r="K164" s="858" t="str">
        <f t="shared" si="153"/>
        <v>à compléter</v>
      </c>
      <c r="L164" s="858" t="str">
        <f t="shared" si="153"/>
        <v>à compléter</v>
      </c>
      <c r="M164" s="858" t="str">
        <f t="shared" si="153"/>
        <v>à compléter</v>
      </c>
      <c r="N164" s="858" t="str">
        <f t="shared" si="153"/>
        <v>à compléter</v>
      </c>
      <c r="O164" s="858" t="str">
        <f t="shared" si="153"/>
        <v>à compléter</v>
      </c>
      <c r="P164" s="859" t="str">
        <f t="shared" si="153"/>
        <v>à compléter</v>
      </c>
      <c r="Q164" s="13"/>
    </row>
    <row r="165" spans="1:17">
      <c r="A165" s="13"/>
      <c r="B165" s="664" t="s">
        <v>1260</v>
      </c>
      <c r="C165" s="799"/>
      <c r="D165" s="782"/>
      <c r="E165" s="782"/>
      <c r="F165" s="542"/>
      <c r="G165" s="855">
        <f t="shared" ref="G165:P168" si="154">F165</f>
        <v>0</v>
      </c>
      <c r="H165" s="855">
        <f t="shared" si="154"/>
        <v>0</v>
      </c>
      <c r="I165" s="855">
        <f t="shared" si="154"/>
        <v>0</v>
      </c>
      <c r="J165" s="855">
        <f t="shared" si="154"/>
        <v>0</v>
      </c>
      <c r="K165" s="855">
        <f t="shared" si="154"/>
        <v>0</v>
      </c>
      <c r="L165" s="855">
        <f t="shared" si="154"/>
        <v>0</v>
      </c>
      <c r="M165" s="855">
        <f t="shared" si="154"/>
        <v>0</v>
      </c>
      <c r="N165" s="855">
        <f t="shared" si="154"/>
        <v>0</v>
      </c>
      <c r="O165" s="855">
        <f t="shared" si="154"/>
        <v>0</v>
      </c>
      <c r="P165" s="856">
        <f t="shared" si="154"/>
        <v>0</v>
      </c>
      <c r="Q165" s="13"/>
    </row>
    <row r="166" spans="1:17">
      <c r="A166" s="13"/>
      <c r="B166" s="664" t="s">
        <v>1261</v>
      </c>
      <c r="C166" s="799"/>
      <c r="D166" s="782"/>
      <c r="E166" s="782"/>
      <c r="F166" s="542"/>
      <c r="G166" s="855">
        <f t="shared" si="154"/>
        <v>0</v>
      </c>
      <c r="H166" s="855">
        <f t="shared" si="154"/>
        <v>0</v>
      </c>
      <c r="I166" s="855">
        <f t="shared" si="154"/>
        <v>0</v>
      </c>
      <c r="J166" s="855">
        <f t="shared" si="154"/>
        <v>0</v>
      </c>
      <c r="K166" s="855">
        <f t="shared" si="154"/>
        <v>0</v>
      </c>
      <c r="L166" s="855">
        <f t="shared" si="154"/>
        <v>0</v>
      </c>
      <c r="M166" s="855">
        <f t="shared" si="154"/>
        <v>0</v>
      </c>
      <c r="N166" s="855">
        <f t="shared" si="154"/>
        <v>0</v>
      </c>
      <c r="O166" s="855">
        <f t="shared" si="154"/>
        <v>0</v>
      </c>
      <c r="P166" s="856">
        <f t="shared" si="154"/>
        <v>0</v>
      </c>
      <c r="Q166" s="13"/>
    </row>
    <row r="167" spans="1:17">
      <c r="A167" s="13"/>
      <c r="B167" s="664" t="s">
        <v>1262</v>
      </c>
      <c r="C167" s="799"/>
      <c r="D167" s="782"/>
      <c r="E167" s="782"/>
      <c r="F167" s="542"/>
      <c r="G167" s="855">
        <f t="shared" si="154"/>
        <v>0</v>
      </c>
      <c r="H167" s="855">
        <f t="shared" si="154"/>
        <v>0</v>
      </c>
      <c r="I167" s="855">
        <f t="shared" si="154"/>
        <v>0</v>
      </c>
      <c r="J167" s="855">
        <f t="shared" si="154"/>
        <v>0</v>
      </c>
      <c r="K167" s="855">
        <f t="shared" si="154"/>
        <v>0</v>
      </c>
      <c r="L167" s="855">
        <f t="shared" si="154"/>
        <v>0</v>
      </c>
      <c r="M167" s="855">
        <f t="shared" si="154"/>
        <v>0</v>
      </c>
      <c r="N167" s="855">
        <f t="shared" si="154"/>
        <v>0</v>
      </c>
      <c r="O167" s="855">
        <f t="shared" si="154"/>
        <v>0</v>
      </c>
      <c r="P167" s="856">
        <f t="shared" si="154"/>
        <v>0</v>
      </c>
      <c r="Q167" s="13"/>
    </row>
    <row r="168" spans="1:17">
      <c r="A168" s="13"/>
      <c r="B168" s="664" t="s">
        <v>1263</v>
      </c>
      <c r="C168" s="799"/>
      <c r="D168" s="782"/>
      <c r="E168" s="782"/>
      <c r="F168" s="542"/>
      <c r="G168" s="855">
        <f t="shared" si="154"/>
        <v>0</v>
      </c>
      <c r="H168" s="855">
        <f t="shared" si="154"/>
        <v>0</v>
      </c>
      <c r="I168" s="855">
        <f t="shared" si="154"/>
        <v>0</v>
      </c>
      <c r="J168" s="855">
        <f t="shared" si="154"/>
        <v>0</v>
      </c>
      <c r="K168" s="855">
        <f t="shared" si="154"/>
        <v>0</v>
      </c>
      <c r="L168" s="855">
        <f t="shared" si="154"/>
        <v>0</v>
      </c>
      <c r="M168" s="855">
        <f t="shared" si="154"/>
        <v>0</v>
      </c>
      <c r="N168" s="855">
        <f t="shared" si="154"/>
        <v>0</v>
      </c>
      <c r="O168" s="855">
        <f t="shared" si="154"/>
        <v>0</v>
      </c>
      <c r="P168" s="856">
        <f t="shared" si="154"/>
        <v>0</v>
      </c>
      <c r="Q168" s="13"/>
    </row>
    <row r="169" spans="1:17" customFormat="1">
      <c r="A169" s="13"/>
      <c r="B169" s="663" t="s">
        <v>1264</v>
      </c>
      <c r="C169" s="799"/>
      <c r="D169" s="782"/>
      <c r="E169" s="782"/>
      <c r="F169" s="551">
        <f>SUM(F170:F174)</f>
        <v>0</v>
      </c>
      <c r="G169" s="551">
        <f t="shared" ref="G169" si="155">SUM(G170:G174)</f>
        <v>0</v>
      </c>
      <c r="H169" s="551">
        <f t="shared" ref="H169" si="156">SUM(H170:H174)</f>
        <v>0</v>
      </c>
      <c r="I169" s="551">
        <f t="shared" ref="I169" si="157">SUM(I170:I174)</f>
        <v>0</v>
      </c>
      <c r="J169" s="551">
        <f t="shared" ref="J169" si="158">SUM(J170:J174)</f>
        <v>0</v>
      </c>
      <c r="K169" s="551">
        <f t="shared" ref="K169" si="159">SUM(K170:K174)</f>
        <v>0</v>
      </c>
      <c r="L169" s="551">
        <f t="shared" ref="L169" si="160">SUM(L170:L174)</f>
        <v>0</v>
      </c>
      <c r="M169" s="551">
        <f t="shared" ref="M169" si="161">SUM(M170:M174)</f>
        <v>0</v>
      </c>
      <c r="N169" s="551">
        <f t="shared" ref="N169" si="162">SUM(N170:N174)</f>
        <v>0</v>
      </c>
      <c r="O169" s="551">
        <f t="shared" ref="O169" si="163">SUM(O170:O174)</f>
        <v>0</v>
      </c>
      <c r="P169" s="551">
        <f t="shared" ref="P169" si="164">SUM(P170:P174)</f>
        <v>0</v>
      </c>
      <c r="Q169" s="13"/>
    </row>
    <row r="170" spans="1:17">
      <c r="A170" s="13"/>
      <c r="B170" s="664" t="s">
        <v>1259</v>
      </c>
      <c r="C170" s="799"/>
      <c r="D170" s="782"/>
      <c r="E170" s="782"/>
      <c r="F170" s="542"/>
      <c r="G170" s="855">
        <f>F170</f>
        <v>0</v>
      </c>
      <c r="H170" s="855">
        <f t="shared" ref="H170:P170" si="165">G170</f>
        <v>0</v>
      </c>
      <c r="I170" s="855">
        <f t="shared" si="165"/>
        <v>0</v>
      </c>
      <c r="J170" s="855">
        <f t="shared" si="165"/>
        <v>0</v>
      </c>
      <c r="K170" s="855">
        <f t="shared" si="165"/>
        <v>0</v>
      </c>
      <c r="L170" s="855">
        <f t="shared" si="165"/>
        <v>0</v>
      </c>
      <c r="M170" s="855">
        <f t="shared" si="165"/>
        <v>0</v>
      </c>
      <c r="N170" s="855">
        <f t="shared" si="165"/>
        <v>0</v>
      </c>
      <c r="O170" s="855">
        <f t="shared" si="165"/>
        <v>0</v>
      </c>
      <c r="P170" s="856">
        <f t="shared" si="165"/>
        <v>0</v>
      </c>
      <c r="Q170" s="13"/>
    </row>
    <row r="171" spans="1:17">
      <c r="A171" s="13"/>
      <c r="B171" s="664" t="s">
        <v>1260</v>
      </c>
      <c r="C171" s="799"/>
      <c r="D171" s="782"/>
      <c r="E171" s="782"/>
      <c r="F171" s="542"/>
      <c r="G171" s="855">
        <f t="shared" ref="G171:P174" si="166">F171</f>
        <v>0</v>
      </c>
      <c r="H171" s="855">
        <f t="shared" si="166"/>
        <v>0</v>
      </c>
      <c r="I171" s="855">
        <f t="shared" si="166"/>
        <v>0</v>
      </c>
      <c r="J171" s="855">
        <f t="shared" si="166"/>
        <v>0</v>
      </c>
      <c r="K171" s="855">
        <f t="shared" si="166"/>
        <v>0</v>
      </c>
      <c r="L171" s="855">
        <f t="shared" si="166"/>
        <v>0</v>
      </c>
      <c r="M171" s="855">
        <f t="shared" si="166"/>
        <v>0</v>
      </c>
      <c r="N171" s="855">
        <f t="shared" si="166"/>
        <v>0</v>
      </c>
      <c r="O171" s="855">
        <f t="shared" si="166"/>
        <v>0</v>
      </c>
      <c r="P171" s="856">
        <f t="shared" si="166"/>
        <v>0</v>
      </c>
      <c r="Q171" s="13"/>
    </row>
    <row r="172" spans="1:17">
      <c r="A172" s="13"/>
      <c r="B172" s="664" t="s">
        <v>1261</v>
      </c>
      <c r="C172" s="799"/>
      <c r="D172" s="782"/>
      <c r="E172" s="782"/>
      <c r="F172" s="542"/>
      <c r="G172" s="855">
        <f t="shared" si="166"/>
        <v>0</v>
      </c>
      <c r="H172" s="855">
        <f t="shared" si="166"/>
        <v>0</v>
      </c>
      <c r="I172" s="855">
        <f t="shared" si="166"/>
        <v>0</v>
      </c>
      <c r="J172" s="855">
        <f t="shared" si="166"/>
        <v>0</v>
      </c>
      <c r="K172" s="855">
        <f t="shared" si="166"/>
        <v>0</v>
      </c>
      <c r="L172" s="855">
        <f t="shared" si="166"/>
        <v>0</v>
      </c>
      <c r="M172" s="855">
        <f t="shared" si="166"/>
        <v>0</v>
      </c>
      <c r="N172" s="855">
        <f t="shared" si="166"/>
        <v>0</v>
      </c>
      <c r="O172" s="855">
        <f t="shared" si="166"/>
        <v>0</v>
      </c>
      <c r="P172" s="856">
        <f t="shared" si="166"/>
        <v>0</v>
      </c>
      <c r="Q172" s="13"/>
    </row>
    <row r="173" spans="1:17">
      <c r="A173" s="13"/>
      <c r="B173" s="664" t="s">
        <v>1262</v>
      </c>
      <c r="C173" s="799"/>
      <c r="D173" s="782"/>
      <c r="E173" s="782"/>
      <c r="F173" s="542"/>
      <c r="G173" s="855">
        <f t="shared" si="166"/>
        <v>0</v>
      </c>
      <c r="H173" s="855">
        <f t="shared" si="166"/>
        <v>0</v>
      </c>
      <c r="I173" s="855">
        <f t="shared" si="166"/>
        <v>0</v>
      </c>
      <c r="J173" s="855">
        <f t="shared" si="166"/>
        <v>0</v>
      </c>
      <c r="K173" s="855">
        <f t="shared" si="166"/>
        <v>0</v>
      </c>
      <c r="L173" s="855">
        <f t="shared" si="166"/>
        <v>0</v>
      </c>
      <c r="M173" s="855">
        <f t="shared" si="166"/>
        <v>0</v>
      </c>
      <c r="N173" s="855">
        <f t="shared" si="166"/>
        <v>0</v>
      </c>
      <c r="O173" s="855">
        <f t="shared" si="166"/>
        <v>0</v>
      </c>
      <c r="P173" s="856">
        <f t="shared" si="166"/>
        <v>0</v>
      </c>
      <c r="Q173" s="13"/>
    </row>
    <row r="174" spans="1:17">
      <c r="A174" s="13"/>
      <c r="B174" s="664" t="s">
        <v>1263</v>
      </c>
      <c r="C174" s="799"/>
      <c r="D174" s="782"/>
      <c r="E174" s="782"/>
      <c r="F174" s="546"/>
      <c r="G174" s="855">
        <f t="shared" si="166"/>
        <v>0</v>
      </c>
      <c r="H174" s="855">
        <f t="shared" si="166"/>
        <v>0</v>
      </c>
      <c r="I174" s="855">
        <f t="shared" si="166"/>
        <v>0</v>
      </c>
      <c r="J174" s="855">
        <f t="shared" si="166"/>
        <v>0</v>
      </c>
      <c r="K174" s="855">
        <f t="shared" si="166"/>
        <v>0</v>
      </c>
      <c r="L174" s="855">
        <f t="shared" si="166"/>
        <v>0</v>
      </c>
      <c r="M174" s="855">
        <f t="shared" si="166"/>
        <v>0</v>
      </c>
      <c r="N174" s="855">
        <f t="shared" si="166"/>
        <v>0</v>
      </c>
      <c r="O174" s="855">
        <f t="shared" si="166"/>
        <v>0</v>
      </c>
      <c r="P174" s="856">
        <f t="shared" si="166"/>
        <v>0</v>
      </c>
      <c r="Q174" s="13"/>
    </row>
    <row r="175" spans="1:17" customFormat="1">
      <c r="A175" s="13"/>
      <c r="B175" s="380" t="s">
        <v>1265</v>
      </c>
      <c r="C175" s="799"/>
      <c r="D175" s="782"/>
      <c r="E175" s="782"/>
      <c r="F175" s="550">
        <f>F176+F179</f>
        <v>0</v>
      </c>
      <c r="G175" s="550">
        <f t="shared" ref="G175" si="167">G176+G179</f>
        <v>0</v>
      </c>
      <c r="H175" s="550">
        <f t="shared" ref="H175" si="168">H176+H179</f>
        <v>0</v>
      </c>
      <c r="I175" s="550">
        <f t="shared" ref="I175" si="169">I176+I179</f>
        <v>0</v>
      </c>
      <c r="J175" s="550">
        <f t="shared" ref="J175" si="170">J176+J179</f>
        <v>0</v>
      </c>
      <c r="K175" s="550">
        <f t="shared" ref="K175" si="171">K176+K179</f>
        <v>0</v>
      </c>
      <c r="L175" s="550">
        <f t="shared" ref="L175" si="172">L176+L179</f>
        <v>0</v>
      </c>
      <c r="M175" s="550">
        <f t="shared" ref="M175" si="173">M176+M179</f>
        <v>0</v>
      </c>
      <c r="N175" s="550">
        <f t="shared" ref="N175" si="174">N176+N179</f>
        <v>0</v>
      </c>
      <c r="O175" s="550">
        <f t="shared" ref="O175" si="175">O176+O179</f>
        <v>0</v>
      </c>
      <c r="P175" s="550">
        <f t="shared" ref="P175" si="176">P176+P179</f>
        <v>0</v>
      </c>
      <c r="Q175" s="13"/>
    </row>
    <row r="176" spans="1:17" customFormat="1">
      <c r="A176" s="13"/>
      <c r="B176" s="663" t="s">
        <v>1258</v>
      </c>
      <c r="C176" s="799"/>
      <c r="D176" s="782"/>
      <c r="E176" s="782"/>
      <c r="F176" s="551">
        <f>SUM(F177:F178)</f>
        <v>0</v>
      </c>
      <c r="G176" s="551">
        <f t="shared" ref="G176" si="177">SUM(G177:G178)</f>
        <v>0</v>
      </c>
      <c r="H176" s="551">
        <f t="shared" ref="H176" si="178">SUM(H177:H178)</f>
        <v>0</v>
      </c>
      <c r="I176" s="551">
        <f t="shared" ref="I176" si="179">SUM(I177:I178)</f>
        <v>0</v>
      </c>
      <c r="J176" s="551">
        <f t="shared" ref="J176" si="180">SUM(J177:J178)</f>
        <v>0</v>
      </c>
      <c r="K176" s="551">
        <f t="shared" ref="K176" si="181">SUM(K177:K178)</f>
        <v>0</v>
      </c>
      <c r="L176" s="551">
        <f t="shared" ref="L176" si="182">SUM(L177:L178)</f>
        <v>0</v>
      </c>
      <c r="M176" s="551">
        <f t="shared" ref="M176" si="183">SUM(M177:M178)</f>
        <v>0</v>
      </c>
      <c r="N176" s="551">
        <f t="shared" ref="N176" si="184">SUM(N177:N178)</f>
        <v>0</v>
      </c>
      <c r="O176" s="551">
        <f t="shared" ref="O176" si="185">SUM(O177:O178)</f>
        <v>0</v>
      </c>
      <c r="P176" s="551">
        <f t="shared" ref="P176" si="186">SUM(P177:P178)</f>
        <v>0</v>
      </c>
      <c r="Q176" s="13"/>
    </row>
    <row r="177" spans="1:17" customFormat="1">
      <c r="A177" s="13"/>
      <c r="B177" s="664" t="s">
        <v>1266</v>
      </c>
      <c r="C177" s="799"/>
      <c r="D177" s="782"/>
      <c r="E177" s="782"/>
      <c r="F177" s="543"/>
      <c r="G177" s="855">
        <f>F177</f>
        <v>0</v>
      </c>
      <c r="H177" s="855">
        <f t="shared" ref="H177:P177" si="187">G177</f>
        <v>0</v>
      </c>
      <c r="I177" s="855">
        <f t="shared" si="187"/>
        <v>0</v>
      </c>
      <c r="J177" s="855">
        <f t="shared" si="187"/>
        <v>0</v>
      </c>
      <c r="K177" s="855">
        <f t="shared" si="187"/>
        <v>0</v>
      </c>
      <c r="L177" s="855">
        <f t="shared" si="187"/>
        <v>0</v>
      </c>
      <c r="M177" s="855">
        <f t="shared" si="187"/>
        <v>0</v>
      </c>
      <c r="N177" s="855">
        <f t="shared" si="187"/>
        <v>0</v>
      </c>
      <c r="O177" s="855">
        <f t="shared" si="187"/>
        <v>0</v>
      </c>
      <c r="P177" s="856">
        <f t="shared" si="187"/>
        <v>0</v>
      </c>
      <c r="Q177" s="13"/>
    </row>
    <row r="178" spans="1:17" customFormat="1">
      <c r="A178" s="13"/>
      <c r="B178" s="664" t="s">
        <v>1267</v>
      </c>
      <c r="C178" s="799"/>
      <c r="D178" s="782"/>
      <c r="E178" s="782"/>
      <c r="F178" s="543"/>
      <c r="G178" s="855">
        <f>F178</f>
        <v>0</v>
      </c>
      <c r="H178" s="855">
        <f t="shared" ref="H178:P178" si="188">G178</f>
        <v>0</v>
      </c>
      <c r="I178" s="855">
        <f t="shared" si="188"/>
        <v>0</v>
      </c>
      <c r="J178" s="855">
        <f t="shared" si="188"/>
        <v>0</v>
      </c>
      <c r="K178" s="855">
        <f t="shared" si="188"/>
        <v>0</v>
      </c>
      <c r="L178" s="855">
        <f t="shared" si="188"/>
        <v>0</v>
      </c>
      <c r="M178" s="855">
        <f t="shared" si="188"/>
        <v>0</v>
      </c>
      <c r="N178" s="855">
        <f t="shared" si="188"/>
        <v>0</v>
      </c>
      <c r="O178" s="855">
        <f t="shared" si="188"/>
        <v>0</v>
      </c>
      <c r="P178" s="856">
        <f t="shared" si="188"/>
        <v>0</v>
      </c>
      <c r="Q178" s="13"/>
    </row>
    <row r="179" spans="1:17" customFormat="1">
      <c r="A179" s="13"/>
      <c r="B179" s="418" t="s">
        <v>1264</v>
      </c>
      <c r="C179" s="799"/>
      <c r="D179" s="782"/>
      <c r="E179" s="782"/>
      <c r="F179" s="551">
        <f>SUM(F180:F181)</f>
        <v>0</v>
      </c>
      <c r="G179" s="551">
        <f t="shared" ref="G179" si="189">SUM(G180:G181)</f>
        <v>0</v>
      </c>
      <c r="H179" s="551">
        <f t="shared" ref="H179" si="190">SUM(H180:H181)</f>
        <v>0</v>
      </c>
      <c r="I179" s="551">
        <f t="shared" ref="I179" si="191">SUM(I180:I181)</f>
        <v>0</v>
      </c>
      <c r="J179" s="551">
        <f t="shared" ref="J179" si="192">SUM(J180:J181)</f>
        <v>0</v>
      </c>
      <c r="K179" s="551">
        <f t="shared" ref="K179" si="193">SUM(K180:K181)</f>
        <v>0</v>
      </c>
      <c r="L179" s="551">
        <f t="shared" ref="L179" si="194">SUM(L180:L181)</f>
        <v>0</v>
      </c>
      <c r="M179" s="551">
        <f t="shared" ref="M179" si="195">SUM(M180:M181)</f>
        <v>0</v>
      </c>
      <c r="N179" s="551">
        <f t="shared" ref="N179" si="196">SUM(N180:N181)</f>
        <v>0</v>
      </c>
      <c r="O179" s="551">
        <f t="shared" ref="O179" si="197">SUM(O180:O181)</f>
        <v>0</v>
      </c>
      <c r="P179" s="551">
        <f t="shared" ref="P179" si="198">SUM(P180:P181)</f>
        <v>0</v>
      </c>
      <c r="Q179" s="13"/>
    </row>
    <row r="180" spans="1:17" customFormat="1">
      <c r="A180" s="13"/>
      <c r="B180" s="664" t="s">
        <v>1266</v>
      </c>
      <c r="C180" s="799"/>
      <c r="D180" s="782"/>
      <c r="E180" s="782"/>
      <c r="F180" s="543"/>
      <c r="G180" s="855">
        <f>F180</f>
        <v>0</v>
      </c>
      <c r="H180" s="855">
        <f t="shared" ref="H180:P180" si="199">G180</f>
        <v>0</v>
      </c>
      <c r="I180" s="855">
        <f t="shared" si="199"/>
        <v>0</v>
      </c>
      <c r="J180" s="855">
        <f t="shared" si="199"/>
        <v>0</v>
      </c>
      <c r="K180" s="855">
        <f t="shared" si="199"/>
        <v>0</v>
      </c>
      <c r="L180" s="855">
        <f t="shared" si="199"/>
        <v>0</v>
      </c>
      <c r="M180" s="855">
        <f t="shared" si="199"/>
        <v>0</v>
      </c>
      <c r="N180" s="855">
        <f t="shared" si="199"/>
        <v>0</v>
      </c>
      <c r="O180" s="855">
        <f t="shared" si="199"/>
        <v>0</v>
      </c>
      <c r="P180" s="856">
        <f t="shared" si="199"/>
        <v>0</v>
      </c>
      <c r="Q180" s="13"/>
    </row>
    <row r="181" spans="1:17" customFormat="1">
      <c r="A181" s="13"/>
      <c r="B181" s="664" t="s">
        <v>1267</v>
      </c>
      <c r="C181" s="799"/>
      <c r="D181" s="782"/>
      <c r="E181" s="782"/>
      <c r="F181" s="523"/>
      <c r="G181" s="857">
        <f>F181</f>
        <v>0</v>
      </c>
      <c r="H181" s="857">
        <f t="shared" ref="H181:P181" si="200">G181</f>
        <v>0</v>
      </c>
      <c r="I181" s="857">
        <f t="shared" si="200"/>
        <v>0</v>
      </c>
      <c r="J181" s="857">
        <f t="shared" si="200"/>
        <v>0</v>
      </c>
      <c r="K181" s="857">
        <f t="shared" si="200"/>
        <v>0</v>
      </c>
      <c r="L181" s="857">
        <f t="shared" si="200"/>
        <v>0</v>
      </c>
      <c r="M181" s="857">
        <f t="shared" si="200"/>
        <v>0</v>
      </c>
      <c r="N181" s="857">
        <f t="shared" si="200"/>
        <v>0</v>
      </c>
      <c r="O181" s="857">
        <f t="shared" si="200"/>
        <v>0</v>
      </c>
      <c r="P181" s="860">
        <f t="shared" si="200"/>
        <v>0</v>
      </c>
      <c r="Q181" s="13"/>
    </row>
    <row r="182" spans="1:17" customFormat="1">
      <c r="A182" s="13"/>
      <c r="B182" s="662" t="s">
        <v>1268</v>
      </c>
      <c r="C182" s="799"/>
      <c r="D182" s="782"/>
      <c r="E182" s="782"/>
      <c r="F182" s="550">
        <f>F183+F186</f>
        <v>0</v>
      </c>
      <c r="G182" s="550">
        <f t="shared" ref="G182" si="201">G183+G186</f>
        <v>0</v>
      </c>
      <c r="H182" s="550">
        <f t="shared" ref="H182" si="202">H183+H186</f>
        <v>0</v>
      </c>
      <c r="I182" s="550">
        <f t="shared" ref="I182" si="203">I183+I186</f>
        <v>0</v>
      </c>
      <c r="J182" s="550">
        <f t="shared" ref="J182" si="204">J183+J186</f>
        <v>0</v>
      </c>
      <c r="K182" s="550">
        <f t="shared" ref="K182" si="205">K183+K186</f>
        <v>0</v>
      </c>
      <c r="L182" s="550">
        <f t="shared" ref="L182" si="206">L183+L186</f>
        <v>0</v>
      </c>
      <c r="M182" s="550">
        <f t="shared" ref="M182" si="207">M183+M186</f>
        <v>0</v>
      </c>
      <c r="N182" s="550">
        <f t="shared" ref="N182" si="208">N183+N186</f>
        <v>0</v>
      </c>
      <c r="O182" s="550">
        <f t="shared" ref="O182" si="209">O183+O186</f>
        <v>0</v>
      </c>
      <c r="P182" s="550">
        <f t="shared" ref="P182" si="210">P183+P186</f>
        <v>0</v>
      </c>
      <c r="Q182" s="13"/>
    </row>
    <row r="183" spans="1:17" customFormat="1">
      <c r="A183" s="13"/>
      <c r="B183" s="663" t="s">
        <v>1258</v>
      </c>
      <c r="C183" s="799"/>
      <c r="D183" s="782"/>
      <c r="E183" s="782"/>
      <c r="F183" s="551">
        <f>SUM(F184:F185)</f>
        <v>0</v>
      </c>
      <c r="G183" s="551">
        <f t="shared" ref="G183" si="211">SUM(G184:G185)</f>
        <v>0</v>
      </c>
      <c r="H183" s="551">
        <f t="shared" ref="H183" si="212">SUM(H184:H185)</f>
        <v>0</v>
      </c>
      <c r="I183" s="551">
        <f t="shared" ref="I183" si="213">SUM(I184:I185)</f>
        <v>0</v>
      </c>
      <c r="J183" s="551">
        <f t="shared" ref="J183" si="214">SUM(J184:J185)</f>
        <v>0</v>
      </c>
      <c r="K183" s="551">
        <f t="shared" ref="K183" si="215">SUM(K184:K185)</f>
        <v>0</v>
      </c>
      <c r="L183" s="551">
        <f t="shared" ref="L183" si="216">SUM(L184:L185)</f>
        <v>0</v>
      </c>
      <c r="M183" s="551">
        <f t="shared" ref="M183" si="217">SUM(M184:M185)</f>
        <v>0</v>
      </c>
      <c r="N183" s="551">
        <f t="shared" ref="N183" si="218">SUM(N184:N185)</f>
        <v>0</v>
      </c>
      <c r="O183" s="551">
        <f t="shared" ref="O183" si="219">SUM(O184:O185)</f>
        <v>0</v>
      </c>
      <c r="P183" s="551">
        <f t="shared" ref="P183" si="220">SUM(P184:P185)</f>
        <v>0</v>
      </c>
      <c r="Q183" s="13"/>
    </row>
    <row r="184" spans="1:17" customFormat="1">
      <c r="A184" s="13"/>
      <c r="B184" s="664" t="s">
        <v>1266</v>
      </c>
      <c r="C184" s="799"/>
      <c r="D184" s="782"/>
      <c r="E184" s="782"/>
      <c r="F184" s="519"/>
      <c r="G184" s="858">
        <f>F184</f>
        <v>0</v>
      </c>
      <c r="H184" s="858">
        <f t="shared" ref="H184:P184" si="221">G184</f>
        <v>0</v>
      </c>
      <c r="I184" s="858">
        <f t="shared" si="221"/>
        <v>0</v>
      </c>
      <c r="J184" s="858">
        <f t="shared" si="221"/>
        <v>0</v>
      </c>
      <c r="K184" s="858">
        <f t="shared" si="221"/>
        <v>0</v>
      </c>
      <c r="L184" s="858">
        <f t="shared" si="221"/>
        <v>0</v>
      </c>
      <c r="M184" s="858">
        <f t="shared" si="221"/>
        <v>0</v>
      </c>
      <c r="N184" s="858">
        <f t="shared" si="221"/>
        <v>0</v>
      </c>
      <c r="O184" s="858">
        <f t="shared" si="221"/>
        <v>0</v>
      </c>
      <c r="P184" s="859">
        <f t="shared" si="221"/>
        <v>0</v>
      </c>
      <c r="Q184" s="13"/>
    </row>
    <row r="185" spans="1:17" customFormat="1">
      <c r="A185" s="13"/>
      <c r="B185" s="664" t="s">
        <v>1267</v>
      </c>
      <c r="C185" s="799"/>
      <c r="D185" s="782"/>
      <c r="E185" s="782"/>
      <c r="F185" s="519"/>
      <c r="G185" s="857">
        <f>F185</f>
        <v>0</v>
      </c>
      <c r="H185" s="857">
        <f t="shared" ref="H185:P185" si="222">G185</f>
        <v>0</v>
      </c>
      <c r="I185" s="857">
        <f t="shared" si="222"/>
        <v>0</v>
      </c>
      <c r="J185" s="857">
        <f t="shared" si="222"/>
        <v>0</v>
      </c>
      <c r="K185" s="857">
        <f t="shared" si="222"/>
        <v>0</v>
      </c>
      <c r="L185" s="857">
        <f t="shared" si="222"/>
        <v>0</v>
      </c>
      <c r="M185" s="857">
        <f t="shared" si="222"/>
        <v>0</v>
      </c>
      <c r="N185" s="857">
        <f t="shared" si="222"/>
        <v>0</v>
      </c>
      <c r="O185" s="857">
        <f t="shared" si="222"/>
        <v>0</v>
      </c>
      <c r="P185" s="860">
        <f t="shared" si="222"/>
        <v>0</v>
      </c>
      <c r="Q185" s="13"/>
    </row>
    <row r="186" spans="1:17" customFormat="1">
      <c r="A186" s="13"/>
      <c r="B186" s="418" t="s">
        <v>1264</v>
      </c>
      <c r="C186" s="799"/>
      <c r="D186" s="782"/>
      <c r="E186" s="782"/>
      <c r="F186" s="551">
        <f>SUM(F187:F188)</f>
        <v>0</v>
      </c>
      <c r="G186" s="551">
        <f t="shared" ref="G186" si="223">SUM(G187:G188)</f>
        <v>0</v>
      </c>
      <c r="H186" s="551">
        <f t="shared" ref="H186" si="224">SUM(H187:H188)</f>
        <v>0</v>
      </c>
      <c r="I186" s="551">
        <f t="shared" ref="I186" si="225">SUM(I187:I188)</f>
        <v>0</v>
      </c>
      <c r="J186" s="551">
        <f t="shared" ref="J186" si="226">SUM(J187:J188)</f>
        <v>0</v>
      </c>
      <c r="K186" s="551">
        <f t="shared" ref="K186" si="227">SUM(K187:K188)</f>
        <v>0</v>
      </c>
      <c r="L186" s="551">
        <f t="shared" ref="L186" si="228">SUM(L187:L188)</f>
        <v>0</v>
      </c>
      <c r="M186" s="551">
        <f t="shared" ref="M186" si="229">SUM(M187:M188)</f>
        <v>0</v>
      </c>
      <c r="N186" s="551">
        <f t="shared" ref="N186" si="230">SUM(N187:N188)</f>
        <v>0</v>
      </c>
      <c r="O186" s="551">
        <f t="shared" ref="O186" si="231">SUM(O187:O188)</f>
        <v>0</v>
      </c>
      <c r="P186" s="551">
        <f t="shared" ref="P186" si="232">SUM(P187:P188)</f>
        <v>0</v>
      </c>
      <c r="Q186" s="13"/>
    </row>
    <row r="187" spans="1:17" customFormat="1">
      <c r="A187" s="13"/>
      <c r="B187" s="664" t="s">
        <v>1266</v>
      </c>
      <c r="C187" s="799"/>
      <c r="D187" s="782"/>
      <c r="E187" s="782"/>
      <c r="F187" s="519"/>
      <c r="G187" s="858">
        <f>F187</f>
        <v>0</v>
      </c>
      <c r="H187" s="858">
        <f t="shared" ref="H187:P187" si="233">G187</f>
        <v>0</v>
      </c>
      <c r="I187" s="858">
        <f t="shared" si="233"/>
        <v>0</v>
      </c>
      <c r="J187" s="858">
        <f t="shared" si="233"/>
        <v>0</v>
      </c>
      <c r="K187" s="858">
        <f t="shared" si="233"/>
        <v>0</v>
      </c>
      <c r="L187" s="858">
        <f t="shared" si="233"/>
        <v>0</v>
      </c>
      <c r="M187" s="858">
        <f t="shared" si="233"/>
        <v>0</v>
      </c>
      <c r="N187" s="858">
        <f t="shared" si="233"/>
        <v>0</v>
      </c>
      <c r="O187" s="858">
        <f t="shared" si="233"/>
        <v>0</v>
      </c>
      <c r="P187" s="859">
        <f t="shared" si="233"/>
        <v>0</v>
      </c>
      <c r="Q187" s="13"/>
    </row>
    <row r="188" spans="1:17" customFormat="1">
      <c r="A188" s="13"/>
      <c r="B188" s="664" t="s">
        <v>1267</v>
      </c>
      <c r="C188" s="800"/>
      <c r="D188" s="783"/>
      <c r="E188" s="783"/>
      <c r="F188" s="519"/>
      <c r="G188" s="855">
        <f>F188</f>
        <v>0</v>
      </c>
      <c r="H188" s="855">
        <f t="shared" ref="H188:P188" si="234">G188</f>
        <v>0</v>
      </c>
      <c r="I188" s="855">
        <f t="shared" si="234"/>
        <v>0</v>
      </c>
      <c r="J188" s="855">
        <f t="shared" si="234"/>
        <v>0</v>
      </c>
      <c r="K188" s="855">
        <f t="shared" si="234"/>
        <v>0</v>
      </c>
      <c r="L188" s="855">
        <f t="shared" si="234"/>
        <v>0</v>
      </c>
      <c r="M188" s="855">
        <f t="shared" si="234"/>
        <v>0</v>
      </c>
      <c r="N188" s="855">
        <f t="shared" si="234"/>
        <v>0</v>
      </c>
      <c r="O188" s="855">
        <f t="shared" si="234"/>
        <v>0</v>
      </c>
      <c r="P188" s="856">
        <f t="shared" si="234"/>
        <v>0</v>
      </c>
      <c r="Q188" s="13"/>
    </row>
    <row r="189" spans="1:17">
      <c r="A189" s="13"/>
      <c r="B189" s="421" t="s">
        <v>1269</v>
      </c>
      <c r="C189" s="603">
        <f>C161</f>
        <v>0</v>
      </c>
      <c r="D189" s="585">
        <f>D161</f>
        <v>0</v>
      </c>
      <c r="E189" s="785"/>
      <c r="F189" s="864"/>
      <c r="G189" s="865"/>
      <c r="H189" s="661"/>
      <c r="I189" s="866"/>
      <c r="J189" s="661"/>
      <c r="K189" s="661"/>
      <c r="L189" s="867"/>
      <c r="M189" s="866"/>
      <c r="N189" s="661"/>
      <c r="O189" s="867"/>
      <c r="P189" s="867"/>
      <c r="Q189" s="13"/>
    </row>
    <row r="190" spans="1:17">
      <c r="A190" s="302"/>
      <c r="B190" s="850" t="s">
        <v>1257</v>
      </c>
      <c r="C190" s="628"/>
      <c r="D190" s="784"/>
      <c r="E190" s="628"/>
      <c r="F190" s="851"/>
      <c r="G190" s="862"/>
      <c r="H190" s="851"/>
      <c r="I190" s="863"/>
      <c r="J190" s="851"/>
      <c r="K190" s="851"/>
      <c r="L190" s="853"/>
      <c r="M190" s="863"/>
      <c r="N190" s="851"/>
      <c r="O190" s="853"/>
      <c r="P190" s="853"/>
      <c r="Q190" s="13"/>
    </row>
    <row r="191" spans="1:17" customFormat="1" ht="15" customHeight="1">
      <c r="A191" s="303"/>
      <c r="B191" s="663" t="s">
        <v>1258</v>
      </c>
      <c r="C191" s="70"/>
      <c r="D191" s="782"/>
      <c r="E191" s="70"/>
      <c r="F191" s="551">
        <f>SUM(F192:F195)</f>
        <v>0</v>
      </c>
      <c r="G191" s="551">
        <f t="shared" ref="G191" si="235">SUM(G192:G196)</f>
        <v>0</v>
      </c>
      <c r="H191" s="551">
        <f t="shared" ref="H191" si="236">SUM(H192:H196)</f>
        <v>0</v>
      </c>
      <c r="I191" s="551">
        <f t="shared" ref="I191" si="237">SUM(I192:I196)</f>
        <v>0</v>
      </c>
      <c r="J191" s="551">
        <f t="shared" ref="J191" si="238">SUM(J192:J196)</f>
        <v>0</v>
      </c>
      <c r="K191" s="551">
        <f t="shared" ref="K191" si="239">SUM(K192:K196)</f>
        <v>0</v>
      </c>
      <c r="L191" s="551">
        <f t="shared" ref="L191" si="240">SUM(L192:L196)</f>
        <v>0</v>
      </c>
      <c r="M191" s="551">
        <f t="shared" ref="M191" si="241">SUM(M192:M196)</f>
        <v>0</v>
      </c>
      <c r="N191" s="551">
        <f t="shared" ref="N191" si="242">SUM(N192:N196)</f>
        <v>0</v>
      </c>
      <c r="O191" s="551">
        <f t="shared" ref="O191" si="243">SUM(O192:O196)</f>
        <v>0</v>
      </c>
      <c r="P191" s="551">
        <f t="shared" ref="P191" si="244">SUM(P192:P196)</f>
        <v>0</v>
      </c>
      <c r="Q191" s="13"/>
    </row>
    <row r="192" spans="1:17">
      <c r="A192" s="13"/>
      <c r="B192" s="664" t="s">
        <v>1259</v>
      </c>
      <c r="C192" s="70"/>
      <c r="D192" s="782"/>
      <c r="E192" s="70"/>
      <c r="F192" s="518"/>
      <c r="G192" s="855">
        <f>F192</f>
        <v>0</v>
      </c>
      <c r="H192" s="855">
        <f t="shared" ref="H192:P192" si="245">G192</f>
        <v>0</v>
      </c>
      <c r="I192" s="855">
        <f t="shared" si="245"/>
        <v>0</v>
      </c>
      <c r="J192" s="855">
        <f t="shared" si="245"/>
        <v>0</v>
      </c>
      <c r="K192" s="855">
        <f t="shared" si="245"/>
        <v>0</v>
      </c>
      <c r="L192" s="855">
        <f t="shared" si="245"/>
        <v>0</v>
      </c>
      <c r="M192" s="855">
        <f t="shared" si="245"/>
        <v>0</v>
      </c>
      <c r="N192" s="855">
        <f t="shared" si="245"/>
        <v>0</v>
      </c>
      <c r="O192" s="855">
        <f t="shared" si="245"/>
        <v>0</v>
      </c>
      <c r="P192" s="856">
        <f t="shared" si="245"/>
        <v>0</v>
      </c>
      <c r="Q192" s="13"/>
    </row>
    <row r="193" spans="1:17">
      <c r="A193" s="13"/>
      <c r="B193" s="664" t="s">
        <v>1260</v>
      </c>
      <c r="C193" s="70"/>
      <c r="D193" s="782"/>
      <c r="E193" s="70"/>
      <c r="F193" s="518"/>
      <c r="G193" s="855">
        <f t="shared" ref="G193:P193" si="246">F193</f>
        <v>0</v>
      </c>
      <c r="H193" s="855">
        <f t="shared" si="246"/>
        <v>0</v>
      </c>
      <c r="I193" s="855">
        <f t="shared" si="246"/>
        <v>0</v>
      </c>
      <c r="J193" s="855">
        <f t="shared" si="246"/>
        <v>0</v>
      </c>
      <c r="K193" s="855">
        <f t="shared" si="246"/>
        <v>0</v>
      </c>
      <c r="L193" s="855">
        <f t="shared" si="246"/>
        <v>0</v>
      </c>
      <c r="M193" s="855">
        <f t="shared" si="246"/>
        <v>0</v>
      </c>
      <c r="N193" s="855">
        <f t="shared" si="246"/>
        <v>0</v>
      </c>
      <c r="O193" s="855">
        <f t="shared" si="246"/>
        <v>0</v>
      </c>
      <c r="P193" s="856">
        <f t="shared" si="246"/>
        <v>0</v>
      </c>
      <c r="Q193" s="13"/>
    </row>
    <row r="194" spans="1:17">
      <c r="A194" s="13"/>
      <c r="B194" s="664" t="s">
        <v>1270</v>
      </c>
      <c r="C194" s="70"/>
      <c r="D194" s="782"/>
      <c r="E194" s="70"/>
      <c r="F194" s="518"/>
      <c r="G194" s="855">
        <f t="shared" ref="G194:P194" si="247">F194</f>
        <v>0</v>
      </c>
      <c r="H194" s="855">
        <f t="shared" si="247"/>
        <v>0</v>
      </c>
      <c r="I194" s="855">
        <f t="shared" si="247"/>
        <v>0</v>
      </c>
      <c r="J194" s="855">
        <f t="shared" si="247"/>
        <v>0</v>
      </c>
      <c r="K194" s="855">
        <f t="shared" si="247"/>
        <v>0</v>
      </c>
      <c r="L194" s="855">
        <f t="shared" si="247"/>
        <v>0</v>
      </c>
      <c r="M194" s="855">
        <f t="shared" si="247"/>
        <v>0</v>
      </c>
      <c r="N194" s="855">
        <f t="shared" si="247"/>
        <v>0</v>
      </c>
      <c r="O194" s="855">
        <f t="shared" si="247"/>
        <v>0</v>
      </c>
      <c r="P194" s="856">
        <f t="shared" si="247"/>
        <v>0</v>
      </c>
      <c r="Q194" s="13"/>
    </row>
    <row r="195" spans="1:17">
      <c r="A195" s="13"/>
      <c r="B195" s="664" t="s">
        <v>1271</v>
      </c>
      <c r="C195" s="70"/>
      <c r="D195" s="782"/>
      <c r="E195" s="70"/>
      <c r="F195" s="542"/>
      <c r="G195" s="855">
        <f t="shared" ref="G195:P195" si="248">F195</f>
        <v>0</v>
      </c>
      <c r="H195" s="855">
        <f t="shared" si="248"/>
        <v>0</v>
      </c>
      <c r="I195" s="855">
        <f t="shared" si="248"/>
        <v>0</v>
      </c>
      <c r="J195" s="855">
        <f t="shared" si="248"/>
        <v>0</v>
      </c>
      <c r="K195" s="855">
        <f t="shared" si="248"/>
        <v>0</v>
      </c>
      <c r="L195" s="855">
        <f t="shared" si="248"/>
        <v>0</v>
      </c>
      <c r="M195" s="855">
        <f t="shared" si="248"/>
        <v>0</v>
      </c>
      <c r="N195" s="855">
        <f t="shared" si="248"/>
        <v>0</v>
      </c>
      <c r="O195" s="855">
        <f t="shared" si="248"/>
        <v>0</v>
      </c>
      <c r="P195" s="856">
        <f t="shared" si="248"/>
        <v>0</v>
      </c>
      <c r="Q195" s="13"/>
    </row>
    <row r="196" spans="1:17" customFormat="1">
      <c r="A196" s="303"/>
      <c r="B196" s="663" t="s">
        <v>1264</v>
      </c>
      <c r="C196" s="70"/>
      <c r="D196" s="782"/>
      <c r="E196" s="70"/>
      <c r="F196" s="551">
        <f>SUM(F197:F200)</f>
        <v>0</v>
      </c>
      <c r="G196" s="551">
        <f t="shared" ref="G196" si="249">SUM(G197:G201)</f>
        <v>0</v>
      </c>
      <c r="H196" s="551">
        <f t="shared" ref="H196" si="250">SUM(H197:H201)</f>
        <v>0</v>
      </c>
      <c r="I196" s="551">
        <f t="shared" ref="I196" si="251">SUM(I197:I201)</f>
        <v>0</v>
      </c>
      <c r="J196" s="551">
        <f t="shared" ref="J196" si="252">SUM(J197:J201)</f>
        <v>0</v>
      </c>
      <c r="K196" s="551">
        <f t="shared" ref="K196" si="253">SUM(K197:K201)</f>
        <v>0</v>
      </c>
      <c r="L196" s="551">
        <f t="shared" ref="L196" si="254">SUM(L197:L201)</f>
        <v>0</v>
      </c>
      <c r="M196" s="551">
        <f t="shared" ref="M196" si="255">SUM(M197:M201)</f>
        <v>0</v>
      </c>
      <c r="N196" s="551">
        <f t="shared" ref="N196" si="256">SUM(N197:N201)</f>
        <v>0</v>
      </c>
      <c r="O196" s="551">
        <f t="shared" ref="O196" si="257">SUM(O197:O201)</f>
        <v>0</v>
      </c>
      <c r="P196" s="551">
        <f t="shared" ref="P196" si="258">SUM(P197:P201)</f>
        <v>0</v>
      </c>
      <c r="Q196" s="13"/>
    </row>
    <row r="197" spans="1:17">
      <c r="A197" s="13"/>
      <c r="B197" s="664" t="s">
        <v>1259</v>
      </c>
      <c r="C197" s="70"/>
      <c r="D197" s="782"/>
      <c r="E197" s="70"/>
      <c r="F197" s="518"/>
      <c r="G197" s="855">
        <f>F197</f>
        <v>0</v>
      </c>
      <c r="H197" s="855">
        <f t="shared" ref="H197:P197" si="259">G197</f>
        <v>0</v>
      </c>
      <c r="I197" s="855">
        <f t="shared" si="259"/>
        <v>0</v>
      </c>
      <c r="J197" s="855">
        <f t="shared" si="259"/>
        <v>0</v>
      </c>
      <c r="K197" s="855">
        <f t="shared" si="259"/>
        <v>0</v>
      </c>
      <c r="L197" s="855">
        <f t="shared" si="259"/>
        <v>0</v>
      </c>
      <c r="M197" s="855">
        <f t="shared" si="259"/>
        <v>0</v>
      </c>
      <c r="N197" s="855">
        <f t="shared" si="259"/>
        <v>0</v>
      </c>
      <c r="O197" s="855">
        <f t="shared" si="259"/>
        <v>0</v>
      </c>
      <c r="P197" s="856">
        <f t="shared" si="259"/>
        <v>0</v>
      </c>
      <c r="Q197" s="13"/>
    </row>
    <row r="198" spans="1:17">
      <c r="A198" s="13"/>
      <c r="B198" s="664" t="s">
        <v>1260</v>
      </c>
      <c r="C198" s="70"/>
      <c r="D198" s="782"/>
      <c r="E198" s="70"/>
      <c r="F198" s="518"/>
      <c r="G198" s="855">
        <f t="shared" ref="G198:P198" si="260">F198</f>
        <v>0</v>
      </c>
      <c r="H198" s="855">
        <f t="shared" si="260"/>
        <v>0</v>
      </c>
      <c r="I198" s="855">
        <f t="shared" si="260"/>
        <v>0</v>
      </c>
      <c r="J198" s="855">
        <f t="shared" si="260"/>
        <v>0</v>
      </c>
      <c r="K198" s="855">
        <f t="shared" si="260"/>
        <v>0</v>
      </c>
      <c r="L198" s="855">
        <f t="shared" si="260"/>
        <v>0</v>
      </c>
      <c r="M198" s="855">
        <f t="shared" si="260"/>
        <v>0</v>
      </c>
      <c r="N198" s="855">
        <f t="shared" si="260"/>
        <v>0</v>
      </c>
      <c r="O198" s="855">
        <f t="shared" si="260"/>
        <v>0</v>
      </c>
      <c r="P198" s="856">
        <f t="shared" si="260"/>
        <v>0</v>
      </c>
      <c r="Q198" s="13"/>
    </row>
    <row r="199" spans="1:17">
      <c r="A199" s="13"/>
      <c r="B199" s="664" t="s">
        <v>1270</v>
      </c>
      <c r="C199" s="70"/>
      <c r="D199" s="782"/>
      <c r="E199" s="70"/>
      <c r="F199" s="518"/>
      <c r="G199" s="855">
        <f t="shared" ref="G199:P199" si="261">F199</f>
        <v>0</v>
      </c>
      <c r="H199" s="855">
        <f t="shared" si="261"/>
        <v>0</v>
      </c>
      <c r="I199" s="855">
        <f t="shared" si="261"/>
        <v>0</v>
      </c>
      <c r="J199" s="855">
        <f t="shared" si="261"/>
        <v>0</v>
      </c>
      <c r="K199" s="855">
        <f t="shared" si="261"/>
        <v>0</v>
      </c>
      <c r="L199" s="855">
        <f t="shared" si="261"/>
        <v>0</v>
      </c>
      <c r="M199" s="855">
        <f t="shared" si="261"/>
        <v>0</v>
      </c>
      <c r="N199" s="855">
        <f t="shared" si="261"/>
        <v>0</v>
      </c>
      <c r="O199" s="855">
        <f t="shared" si="261"/>
        <v>0</v>
      </c>
      <c r="P199" s="856">
        <f t="shared" si="261"/>
        <v>0</v>
      </c>
      <c r="Q199" s="13"/>
    </row>
    <row r="200" spans="1:17">
      <c r="A200" s="13"/>
      <c r="B200" s="665" t="s">
        <v>1271</v>
      </c>
      <c r="C200" s="631"/>
      <c r="D200" s="783"/>
      <c r="E200" s="631"/>
      <c r="F200" s="523"/>
      <c r="G200" s="857">
        <f t="shared" ref="G200:P200" si="262">F200</f>
        <v>0</v>
      </c>
      <c r="H200" s="857">
        <f t="shared" si="262"/>
        <v>0</v>
      </c>
      <c r="I200" s="857">
        <f t="shared" si="262"/>
        <v>0</v>
      </c>
      <c r="J200" s="857">
        <f t="shared" si="262"/>
        <v>0</v>
      </c>
      <c r="K200" s="857">
        <f t="shared" si="262"/>
        <v>0</v>
      </c>
      <c r="L200" s="857">
        <f t="shared" si="262"/>
        <v>0</v>
      </c>
      <c r="M200" s="857">
        <f t="shared" si="262"/>
        <v>0</v>
      </c>
      <c r="N200" s="857">
        <f t="shared" si="262"/>
        <v>0</v>
      </c>
      <c r="O200" s="857">
        <f t="shared" si="262"/>
        <v>0</v>
      </c>
      <c r="P200" s="860">
        <f t="shared" si="262"/>
        <v>0</v>
      </c>
      <c r="Q200" s="13"/>
    </row>
    <row r="201" spans="1:17" customFormat="1">
      <c r="A201" s="13"/>
      <c r="B201" s="852" t="s">
        <v>1265</v>
      </c>
      <c r="C201" s="628"/>
      <c r="D201" s="784"/>
      <c r="E201" s="628"/>
      <c r="F201" s="851">
        <f>F202+F205</f>
        <v>0</v>
      </c>
      <c r="G201" s="851">
        <f t="shared" ref="G201" si="263">G202+G205</f>
        <v>0</v>
      </c>
      <c r="H201" s="851">
        <f t="shared" ref="H201" si="264">H202+H205</f>
        <v>0</v>
      </c>
      <c r="I201" s="851">
        <f t="shared" ref="I201" si="265">I202+I205</f>
        <v>0</v>
      </c>
      <c r="J201" s="851">
        <f t="shared" ref="J201" si="266">J202+J205</f>
        <v>0</v>
      </c>
      <c r="K201" s="851">
        <f t="shared" ref="K201" si="267">K202+K205</f>
        <v>0</v>
      </c>
      <c r="L201" s="851">
        <f t="shared" ref="L201" si="268">L202+L205</f>
        <v>0</v>
      </c>
      <c r="M201" s="851">
        <f t="shared" ref="M201" si="269">M202+M205</f>
        <v>0</v>
      </c>
      <c r="N201" s="851">
        <f t="shared" ref="N201" si="270">N202+N205</f>
        <v>0</v>
      </c>
      <c r="O201" s="851">
        <f t="shared" ref="O201" si="271">O202+O205</f>
        <v>0</v>
      </c>
      <c r="P201" s="851">
        <f t="shared" ref="P201" si="272">P202+P205</f>
        <v>0</v>
      </c>
      <c r="Q201" s="13"/>
    </row>
    <row r="202" spans="1:17" customFormat="1">
      <c r="A202" s="13"/>
      <c r="B202" s="663" t="s">
        <v>1258</v>
      </c>
      <c r="C202" s="70"/>
      <c r="D202" s="782"/>
      <c r="E202" s="70"/>
      <c r="F202" s="551">
        <f>SUM(F203:F204)</f>
        <v>0</v>
      </c>
      <c r="G202" s="551">
        <f t="shared" ref="G202" si="273">SUM(G203:G204)</f>
        <v>0</v>
      </c>
      <c r="H202" s="551">
        <f t="shared" ref="H202" si="274">SUM(H203:H204)</f>
        <v>0</v>
      </c>
      <c r="I202" s="551">
        <f t="shared" ref="I202" si="275">SUM(I203:I204)</f>
        <v>0</v>
      </c>
      <c r="J202" s="551">
        <f t="shared" ref="J202" si="276">SUM(J203:J204)</f>
        <v>0</v>
      </c>
      <c r="K202" s="551">
        <f t="shared" ref="K202" si="277">SUM(K203:K204)</f>
        <v>0</v>
      </c>
      <c r="L202" s="551">
        <f t="shared" ref="L202" si="278">SUM(L203:L204)</f>
        <v>0</v>
      </c>
      <c r="M202" s="551">
        <f t="shared" ref="M202" si="279">SUM(M203:M204)</f>
        <v>0</v>
      </c>
      <c r="N202" s="551">
        <f t="shared" ref="N202" si="280">SUM(N203:N204)</f>
        <v>0</v>
      </c>
      <c r="O202" s="551">
        <f t="shared" ref="O202" si="281">SUM(O203:O204)</f>
        <v>0</v>
      </c>
      <c r="P202" s="551">
        <f t="shared" ref="P202" si="282">SUM(P203:P204)</f>
        <v>0</v>
      </c>
      <c r="Q202" s="13"/>
    </row>
    <row r="203" spans="1:17" customFormat="1">
      <c r="A203" s="13"/>
      <c r="B203" s="664" t="s">
        <v>1266</v>
      </c>
      <c r="C203" s="70"/>
      <c r="D203" s="782"/>
      <c r="E203" s="70"/>
      <c r="F203" s="519"/>
      <c r="G203" s="855">
        <f>F203</f>
        <v>0</v>
      </c>
      <c r="H203" s="855">
        <f t="shared" ref="H203:P203" si="283">G203</f>
        <v>0</v>
      </c>
      <c r="I203" s="855">
        <f t="shared" si="283"/>
        <v>0</v>
      </c>
      <c r="J203" s="855">
        <f t="shared" si="283"/>
        <v>0</v>
      </c>
      <c r="K203" s="855">
        <f t="shared" si="283"/>
        <v>0</v>
      </c>
      <c r="L203" s="855">
        <f t="shared" si="283"/>
        <v>0</v>
      </c>
      <c r="M203" s="855">
        <f t="shared" si="283"/>
        <v>0</v>
      </c>
      <c r="N203" s="855">
        <f t="shared" si="283"/>
        <v>0</v>
      </c>
      <c r="O203" s="855">
        <f t="shared" si="283"/>
        <v>0</v>
      </c>
      <c r="P203" s="856">
        <f t="shared" si="283"/>
        <v>0</v>
      </c>
      <c r="Q203" s="13"/>
    </row>
    <row r="204" spans="1:17" customFormat="1">
      <c r="A204" s="13"/>
      <c r="B204" s="664" t="s">
        <v>1267</v>
      </c>
      <c r="C204" s="70"/>
      <c r="D204" s="782"/>
      <c r="E204" s="70"/>
      <c r="F204" s="519"/>
      <c r="G204" s="855">
        <f>F204</f>
        <v>0</v>
      </c>
      <c r="H204" s="855">
        <f t="shared" ref="H204:P204" si="284">G204</f>
        <v>0</v>
      </c>
      <c r="I204" s="855">
        <f t="shared" si="284"/>
        <v>0</v>
      </c>
      <c r="J204" s="855">
        <f t="shared" si="284"/>
        <v>0</v>
      </c>
      <c r="K204" s="855">
        <f t="shared" si="284"/>
        <v>0</v>
      </c>
      <c r="L204" s="855">
        <f t="shared" si="284"/>
        <v>0</v>
      </c>
      <c r="M204" s="855">
        <f t="shared" si="284"/>
        <v>0</v>
      </c>
      <c r="N204" s="855">
        <f t="shared" si="284"/>
        <v>0</v>
      </c>
      <c r="O204" s="855">
        <f t="shared" si="284"/>
        <v>0</v>
      </c>
      <c r="P204" s="856">
        <f t="shared" si="284"/>
        <v>0</v>
      </c>
      <c r="Q204" s="13"/>
    </row>
    <row r="205" spans="1:17" customFormat="1">
      <c r="A205" s="13"/>
      <c r="B205" s="418" t="s">
        <v>1264</v>
      </c>
      <c r="C205" s="70"/>
      <c r="D205" s="782"/>
      <c r="E205" s="70"/>
      <c r="F205" s="551">
        <f>SUM(F206:F207)</f>
        <v>0</v>
      </c>
      <c r="G205" s="551">
        <f t="shared" ref="G205" si="285">SUM(G206:G207)</f>
        <v>0</v>
      </c>
      <c r="H205" s="551">
        <f t="shared" ref="H205" si="286">SUM(H206:H207)</f>
        <v>0</v>
      </c>
      <c r="I205" s="551">
        <f t="shared" ref="I205" si="287">SUM(I206:I207)</f>
        <v>0</v>
      </c>
      <c r="J205" s="551">
        <f t="shared" ref="J205" si="288">SUM(J206:J207)</f>
        <v>0</v>
      </c>
      <c r="K205" s="551">
        <f t="shared" ref="K205" si="289">SUM(K206:K207)</f>
        <v>0</v>
      </c>
      <c r="L205" s="551">
        <f t="shared" ref="L205" si="290">SUM(L206:L207)</f>
        <v>0</v>
      </c>
      <c r="M205" s="551">
        <f t="shared" ref="M205" si="291">SUM(M206:M207)</f>
        <v>0</v>
      </c>
      <c r="N205" s="551">
        <f t="shared" ref="N205" si="292">SUM(N206:N207)</f>
        <v>0</v>
      </c>
      <c r="O205" s="551">
        <f t="shared" ref="O205" si="293">SUM(O206:O207)</f>
        <v>0</v>
      </c>
      <c r="P205" s="551">
        <f t="shared" ref="P205" si="294">SUM(P206:P207)</f>
        <v>0</v>
      </c>
      <c r="Q205" s="13"/>
    </row>
    <row r="206" spans="1:17" customFormat="1">
      <c r="A206" s="13"/>
      <c r="B206" s="664" t="s">
        <v>1266</v>
      </c>
      <c r="C206" s="70"/>
      <c r="D206" s="782"/>
      <c r="E206" s="70"/>
      <c r="F206" s="543"/>
      <c r="G206" s="855">
        <f>F206</f>
        <v>0</v>
      </c>
      <c r="H206" s="855">
        <f t="shared" ref="H206:P206" si="295">G206</f>
        <v>0</v>
      </c>
      <c r="I206" s="855">
        <f t="shared" si="295"/>
        <v>0</v>
      </c>
      <c r="J206" s="855">
        <f t="shared" si="295"/>
        <v>0</v>
      </c>
      <c r="K206" s="855">
        <f t="shared" si="295"/>
        <v>0</v>
      </c>
      <c r="L206" s="855">
        <f t="shared" si="295"/>
        <v>0</v>
      </c>
      <c r="M206" s="855">
        <f t="shared" si="295"/>
        <v>0</v>
      </c>
      <c r="N206" s="855">
        <f t="shared" si="295"/>
        <v>0</v>
      </c>
      <c r="O206" s="855">
        <f t="shared" si="295"/>
        <v>0</v>
      </c>
      <c r="P206" s="856">
        <f t="shared" si="295"/>
        <v>0</v>
      </c>
      <c r="Q206" s="13"/>
    </row>
    <row r="207" spans="1:17" customFormat="1">
      <c r="A207" s="13"/>
      <c r="B207" s="665" t="s">
        <v>1267</v>
      </c>
      <c r="C207" s="631"/>
      <c r="D207" s="783"/>
      <c r="E207" s="631"/>
      <c r="F207" s="523"/>
      <c r="G207" s="857">
        <f>F207</f>
        <v>0</v>
      </c>
      <c r="H207" s="857">
        <f t="shared" ref="H207:P207" si="296">G207</f>
        <v>0</v>
      </c>
      <c r="I207" s="857">
        <f t="shared" si="296"/>
        <v>0</v>
      </c>
      <c r="J207" s="857">
        <f t="shared" si="296"/>
        <v>0</v>
      </c>
      <c r="K207" s="857">
        <f t="shared" si="296"/>
        <v>0</v>
      </c>
      <c r="L207" s="857">
        <f t="shared" si="296"/>
        <v>0</v>
      </c>
      <c r="M207" s="857">
        <f t="shared" si="296"/>
        <v>0</v>
      </c>
      <c r="N207" s="857">
        <f t="shared" si="296"/>
        <v>0</v>
      </c>
      <c r="O207" s="857">
        <f t="shared" si="296"/>
        <v>0</v>
      </c>
      <c r="P207" s="860">
        <f t="shared" si="296"/>
        <v>0</v>
      </c>
      <c r="Q207" s="13"/>
    </row>
    <row r="208" spans="1:17" customFormat="1">
      <c r="A208" s="13"/>
      <c r="B208" s="850" t="s">
        <v>1268</v>
      </c>
      <c r="C208" s="628"/>
      <c r="D208" s="784"/>
      <c r="E208" s="628"/>
      <c r="F208" s="851">
        <f>F209+F212</f>
        <v>0</v>
      </c>
      <c r="G208" s="851">
        <f t="shared" ref="G208" si="297">G209+G212</f>
        <v>0</v>
      </c>
      <c r="H208" s="851">
        <f t="shared" ref="H208" si="298">H209+H212</f>
        <v>0</v>
      </c>
      <c r="I208" s="851">
        <f t="shared" ref="I208" si="299">I209+I212</f>
        <v>0</v>
      </c>
      <c r="J208" s="851">
        <f t="shared" ref="J208" si="300">J209+J212</f>
        <v>0</v>
      </c>
      <c r="K208" s="851">
        <f t="shared" ref="K208" si="301">K209+K212</f>
        <v>0</v>
      </c>
      <c r="L208" s="851">
        <f t="shared" ref="L208" si="302">L209+L212</f>
        <v>0</v>
      </c>
      <c r="M208" s="851">
        <f t="shared" ref="M208" si="303">M209+M212</f>
        <v>0</v>
      </c>
      <c r="N208" s="851">
        <f t="shared" ref="N208" si="304">N209+N212</f>
        <v>0</v>
      </c>
      <c r="O208" s="851">
        <f t="shared" ref="O208" si="305">O209+O212</f>
        <v>0</v>
      </c>
      <c r="P208" s="851">
        <f t="shared" ref="P208" si="306">P209+P212</f>
        <v>0</v>
      </c>
      <c r="Q208" s="13"/>
    </row>
    <row r="209" spans="1:17" customFormat="1">
      <c r="A209" s="13"/>
      <c r="B209" s="663" t="s">
        <v>1258</v>
      </c>
      <c r="C209" s="70"/>
      <c r="D209" s="782"/>
      <c r="E209" s="70"/>
      <c r="F209" s="551">
        <f>SUM(F210:F211)</f>
        <v>0</v>
      </c>
      <c r="G209" s="551">
        <f t="shared" ref="G209" si="307">SUM(G210:G211)</f>
        <v>0</v>
      </c>
      <c r="H209" s="551">
        <f t="shared" ref="H209" si="308">SUM(H210:H211)</f>
        <v>0</v>
      </c>
      <c r="I209" s="551">
        <f t="shared" ref="I209" si="309">SUM(I210:I211)</f>
        <v>0</v>
      </c>
      <c r="J209" s="551">
        <f t="shared" ref="J209" si="310">SUM(J210:J211)</f>
        <v>0</v>
      </c>
      <c r="K209" s="551">
        <f t="shared" ref="K209" si="311">SUM(K210:K211)</f>
        <v>0</v>
      </c>
      <c r="L209" s="551">
        <f t="shared" ref="L209" si="312">SUM(L210:L211)</f>
        <v>0</v>
      </c>
      <c r="M209" s="551">
        <f t="shared" ref="M209" si="313">SUM(M210:M211)</f>
        <v>0</v>
      </c>
      <c r="N209" s="551">
        <f t="shared" ref="N209" si="314">SUM(N210:N211)</f>
        <v>0</v>
      </c>
      <c r="O209" s="551">
        <f t="shared" ref="O209" si="315">SUM(O210:O211)</f>
        <v>0</v>
      </c>
      <c r="P209" s="551">
        <f t="shared" ref="P209" si="316">SUM(P210:P211)</f>
        <v>0</v>
      </c>
      <c r="Q209" s="13"/>
    </row>
    <row r="210" spans="1:17" customFormat="1">
      <c r="A210" s="13"/>
      <c r="B210" s="664" t="s">
        <v>1266</v>
      </c>
      <c r="C210" s="70"/>
      <c r="D210" s="782"/>
      <c r="E210" s="70"/>
      <c r="F210" s="519"/>
      <c r="G210" s="855">
        <f>F210</f>
        <v>0</v>
      </c>
      <c r="H210" s="855">
        <f t="shared" ref="H210:P210" si="317">G210</f>
        <v>0</v>
      </c>
      <c r="I210" s="855">
        <f t="shared" si="317"/>
        <v>0</v>
      </c>
      <c r="J210" s="855">
        <f t="shared" si="317"/>
        <v>0</v>
      </c>
      <c r="K210" s="855">
        <f t="shared" si="317"/>
        <v>0</v>
      </c>
      <c r="L210" s="855">
        <f t="shared" si="317"/>
        <v>0</v>
      </c>
      <c r="M210" s="855">
        <f t="shared" si="317"/>
        <v>0</v>
      </c>
      <c r="N210" s="855">
        <f t="shared" si="317"/>
        <v>0</v>
      </c>
      <c r="O210" s="855">
        <f t="shared" si="317"/>
        <v>0</v>
      </c>
      <c r="P210" s="856">
        <f t="shared" si="317"/>
        <v>0</v>
      </c>
      <c r="Q210" s="13"/>
    </row>
    <row r="211" spans="1:17" customFormat="1">
      <c r="A211" s="13"/>
      <c r="B211" s="664" t="s">
        <v>1267</v>
      </c>
      <c r="C211" s="70"/>
      <c r="D211" s="782"/>
      <c r="E211" s="70"/>
      <c r="F211" s="519"/>
      <c r="G211" s="855">
        <f>F211</f>
        <v>0</v>
      </c>
      <c r="H211" s="855">
        <f t="shared" ref="H211:P211" si="318">G211</f>
        <v>0</v>
      </c>
      <c r="I211" s="855">
        <f t="shared" si="318"/>
        <v>0</v>
      </c>
      <c r="J211" s="855">
        <f t="shared" si="318"/>
        <v>0</v>
      </c>
      <c r="K211" s="855">
        <f t="shared" si="318"/>
        <v>0</v>
      </c>
      <c r="L211" s="855">
        <f t="shared" si="318"/>
        <v>0</v>
      </c>
      <c r="M211" s="855">
        <f t="shared" si="318"/>
        <v>0</v>
      </c>
      <c r="N211" s="855">
        <f t="shared" si="318"/>
        <v>0</v>
      </c>
      <c r="O211" s="855">
        <f t="shared" si="318"/>
        <v>0</v>
      </c>
      <c r="P211" s="856">
        <f t="shared" si="318"/>
        <v>0</v>
      </c>
      <c r="Q211" s="13"/>
    </row>
    <row r="212" spans="1:17" customFormat="1">
      <c r="A212" s="13"/>
      <c r="B212" s="418" t="s">
        <v>1264</v>
      </c>
      <c r="C212" s="70"/>
      <c r="D212" s="782"/>
      <c r="E212" s="70"/>
      <c r="F212" s="551">
        <f>SUM(F213:F214)</f>
        <v>0</v>
      </c>
      <c r="G212" s="551">
        <f t="shared" ref="G212" si="319">SUM(G213:G214)</f>
        <v>0</v>
      </c>
      <c r="H212" s="551">
        <f t="shared" ref="H212" si="320">SUM(H213:H214)</f>
        <v>0</v>
      </c>
      <c r="I212" s="551">
        <f t="shared" ref="I212" si="321">SUM(I213:I214)</f>
        <v>0</v>
      </c>
      <c r="J212" s="551">
        <f t="shared" ref="J212" si="322">SUM(J213:J214)</f>
        <v>0</v>
      </c>
      <c r="K212" s="551">
        <f t="shared" ref="K212" si="323">SUM(K213:K214)</f>
        <v>0</v>
      </c>
      <c r="L212" s="551">
        <f t="shared" ref="L212" si="324">SUM(L213:L214)</f>
        <v>0</v>
      </c>
      <c r="M212" s="551">
        <f t="shared" ref="M212" si="325">SUM(M213:M214)</f>
        <v>0</v>
      </c>
      <c r="N212" s="551">
        <f t="shared" ref="N212" si="326">SUM(N213:N214)</f>
        <v>0</v>
      </c>
      <c r="O212" s="551">
        <f t="shared" ref="O212" si="327">SUM(O213:O214)</f>
        <v>0</v>
      </c>
      <c r="P212" s="551">
        <f t="shared" ref="P212" si="328">SUM(P213:P214)</f>
        <v>0</v>
      </c>
      <c r="Q212" s="13"/>
    </row>
    <row r="213" spans="1:17" customFormat="1">
      <c r="A213" s="13"/>
      <c r="B213" s="664" t="s">
        <v>1266</v>
      </c>
      <c r="C213" s="70"/>
      <c r="D213" s="782"/>
      <c r="E213" s="70"/>
      <c r="F213" s="519"/>
      <c r="G213" s="855">
        <f>F213</f>
        <v>0</v>
      </c>
      <c r="H213" s="855">
        <f t="shared" ref="H213:P213" si="329">G213</f>
        <v>0</v>
      </c>
      <c r="I213" s="855">
        <f t="shared" si="329"/>
        <v>0</v>
      </c>
      <c r="J213" s="855">
        <f t="shared" si="329"/>
        <v>0</v>
      </c>
      <c r="K213" s="855">
        <f t="shared" si="329"/>
        <v>0</v>
      </c>
      <c r="L213" s="855">
        <f t="shared" si="329"/>
        <v>0</v>
      </c>
      <c r="M213" s="855">
        <f t="shared" si="329"/>
        <v>0</v>
      </c>
      <c r="N213" s="855">
        <f t="shared" si="329"/>
        <v>0</v>
      </c>
      <c r="O213" s="855">
        <f t="shared" si="329"/>
        <v>0</v>
      </c>
      <c r="P213" s="856">
        <f t="shared" si="329"/>
        <v>0</v>
      </c>
      <c r="Q213" s="13"/>
    </row>
    <row r="214" spans="1:17" customFormat="1">
      <c r="A214" s="303"/>
      <c r="B214" s="665" t="s">
        <v>1267</v>
      </c>
      <c r="C214" s="631"/>
      <c r="D214" s="783"/>
      <c r="E214" s="631"/>
      <c r="F214" s="524"/>
      <c r="G214" s="857">
        <f>F214</f>
        <v>0</v>
      </c>
      <c r="H214" s="857">
        <f t="shared" ref="H214:P214" si="330">G214</f>
        <v>0</v>
      </c>
      <c r="I214" s="857">
        <f t="shared" si="330"/>
        <v>0</v>
      </c>
      <c r="J214" s="857">
        <f t="shared" si="330"/>
        <v>0</v>
      </c>
      <c r="K214" s="857">
        <f t="shared" si="330"/>
        <v>0</v>
      </c>
      <c r="L214" s="857">
        <f t="shared" si="330"/>
        <v>0</v>
      </c>
      <c r="M214" s="857">
        <f t="shared" si="330"/>
        <v>0</v>
      </c>
      <c r="N214" s="857">
        <f t="shared" si="330"/>
        <v>0</v>
      </c>
      <c r="O214" s="857">
        <f t="shared" si="330"/>
        <v>0</v>
      </c>
      <c r="P214" s="860">
        <f t="shared" si="330"/>
        <v>0</v>
      </c>
      <c r="Q214" s="13"/>
    </row>
    <row r="215" spans="1:17" customFormat="1"/>
    <row r="216" spans="1:17" customFormat="1">
      <c r="A216" s="113" t="s">
        <v>547</v>
      </c>
      <c r="B216" s="114"/>
      <c r="C216" s="114"/>
      <c r="D216" s="114"/>
      <c r="E216" s="114"/>
      <c r="F216" s="114"/>
      <c r="G216" s="114"/>
      <c r="H216" s="114"/>
      <c r="I216" s="114"/>
      <c r="J216" s="114"/>
      <c r="K216" s="114"/>
      <c r="L216" s="114"/>
      <c r="M216" s="114"/>
      <c r="N216" s="115"/>
      <c r="O216" s="10"/>
    </row>
    <row r="217" spans="1:17">
      <c r="A217" s="116" t="s">
        <v>468</v>
      </c>
      <c r="B217" s="112"/>
      <c r="C217" s="112"/>
      <c r="D217" s="112"/>
      <c r="E217" s="112"/>
      <c r="F217" s="112"/>
      <c r="G217" s="112"/>
      <c r="H217" s="112"/>
      <c r="I217" s="112"/>
      <c r="J217" s="112"/>
      <c r="K217" s="112"/>
      <c r="L217" s="112"/>
      <c r="M217" s="112"/>
      <c r="N217" s="117"/>
    </row>
    <row r="218" spans="1:17">
      <c r="A218" s="451" t="s">
        <v>3</v>
      </c>
      <c r="B218" s="112"/>
      <c r="C218" s="112"/>
      <c r="D218" s="112"/>
      <c r="E218" s="112"/>
      <c r="F218" s="112"/>
      <c r="G218" s="112"/>
      <c r="H218" s="112"/>
      <c r="I218" s="112"/>
      <c r="J218" s="112"/>
      <c r="K218" s="112"/>
      <c r="L218" s="112"/>
      <c r="M218" s="112"/>
      <c r="N218" s="117"/>
    </row>
    <row r="219" spans="1:17">
      <c r="A219" s="116" t="s">
        <v>1336</v>
      </c>
      <c r="B219" s="112"/>
      <c r="C219" s="112"/>
      <c r="D219" s="112"/>
      <c r="E219" s="112"/>
      <c r="F219" s="112"/>
      <c r="G219" s="112"/>
      <c r="H219" s="112"/>
      <c r="I219" s="112"/>
      <c r="J219" s="112"/>
      <c r="K219" s="112"/>
      <c r="L219" s="112"/>
      <c r="M219" s="112"/>
      <c r="N219" s="117"/>
    </row>
    <row r="220" spans="1:17" ht="30">
      <c r="B220" s="357" t="s">
        <v>1337</v>
      </c>
      <c r="C220" s="357" t="s">
        <v>1338</v>
      </c>
      <c r="D220" s="112"/>
      <c r="E220" s="112"/>
      <c r="F220" s="112"/>
      <c r="G220" s="112"/>
      <c r="H220" s="112"/>
      <c r="I220" s="112"/>
      <c r="J220" s="112"/>
      <c r="K220" s="112"/>
      <c r="L220" s="112"/>
      <c r="M220" s="112"/>
      <c r="N220" s="117"/>
    </row>
    <row r="221" spans="1:17">
      <c r="B221" s="280" t="s">
        <v>1339</v>
      </c>
      <c r="C221" s="255"/>
      <c r="D221" s="112"/>
      <c r="E221" s="112"/>
      <c r="F221" s="112"/>
      <c r="G221" s="112"/>
      <c r="H221" s="112"/>
      <c r="I221" s="112"/>
      <c r="J221" s="112"/>
      <c r="K221" s="112"/>
      <c r="L221" s="112"/>
      <c r="M221" s="112"/>
      <c r="N221" s="117"/>
    </row>
    <row r="222" spans="1:17">
      <c r="B222" s="279" t="s">
        <v>1340</v>
      </c>
      <c r="C222" s="257">
        <v>1</v>
      </c>
      <c r="D222" s="112"/>
      <c r="E222" s="112"/>
      <c r="F222" s="112"/>
      <c r="G222" s="112"/>
      <c r="H222" s="112"/>
      <c r="I222" s="112"/>
      <c r="J222" s="112"/>
      <c r="K222" s="112"/>
      <c r="L222" s="112"/>
      <c r="M222" s="112"/>
      <c r="N222" s="117"/>
    </row>
    <row r="223" spans="1:17">
      <c r="B223" s="279" t="s">
        <v>1341</v>
      </c>
      <c r="C223" s="257">
        <v>1</v>
      </c>
      <c r="D223" s="112"/>
      <c r="E223" s="112"/>
      <c r="F223" s="112"/>
      <c r="G223" s="112"/>
      <c r="H223" s="112"/>
      <c r="I223" s="112"/>
      <c r="J223" s="112"/>
      <c r="K223" s="112"/>
      <c r="L223" s="112"/>
      <c r="M223" s="112"/>
      <c r="N223" s="117"/>
    </row>
    <row r="224" spans="1:17">
      <c r="B224" s="279" t="s">
        <v>1342</v>
      </c>
      <c r="C224" s="257" t="s">
        <v>220</v>
      </c>
      <c r="D224" s="112"/>
      <c r="E224" s="112"/>
      <c r="F224" s="112"/>
      <c r="G224" s="112"/>
      <c r="H224" s="112"/>
      <c r="I224" s="112"/>
      <c r="J224" s="112"/>
      <c r="K224" s="112"/>
      <c r="L224" s="112"/>
      <c r="M224" s="112"/>
      <c r="N224" s="117"/>
    </row>
    <row r="225" spans="2:14">
      <c r="B225" s="279" t="s">
        <v>1343</v>
      </c>
      <c r="C225" s="257" t="s">
        <v>220</v>
      </c>
      <c r="D225" s="112"/>
      <c r="E225" s="112"/>
      <c r="F225" s="112"/>
      <c r="G225" s="112"/>
      <c r="H225" s="112"/>
      <c r="I225" s="112"/>
      <c r="J225" s="112"/>
      <c r="K225" s="112"/>
      <c r="L225" s="112"/>
      <c r="M225" s="112"/>
      <c r="N225" s="117"/>
    </row>
    <row r="226" spans="2:14">
      <c r="B226" s="279" t="s">
        <v>1344</v>
      </c>
      <c r="C226" s="257" t="s">
        <v>220</v>
      </c>
      <c r="D226" s="112"/>
      <c r="E226" s="112"/>
      <c r="F226" s="112"/>
      <c r="G226" s="112"/>
      <c r="H226" s="112"/>
      <c r="I226" s="112"/>
      <c r="J226" s="112"/>
      <c r="K226" s="112"/>
      <c r="L226" s="112"/>
      <c r="M226" s="112"/>
      <c r="N226" s="117"/>
    </row>
    <row r="227" spans="2:14">
      <c r="B227" s="280" t="s">
        <v>1345</v>
      </c>
      <c r="C227" s="257"/>
      <c r="D227" s="112"/>
      <c r="E227" s="112"/>
      <c r="F227" s="112"/>
      <c r="G227" s="112"/>
      <c r="H227" s="112"/>
      <c r="I227" s="112"/>
      <c r="J227" s="112"/>
      <c r="K227" s="112"/>
      <c r="L227" s="112"/>
      <c r="M227" s="112"/>
      <c r="N227" s="117"/>
    </row>
    <row r="228" spans="2:14">
      <c r="B228" s="279" t="s">
        <v>1340</v>
      </c>
      <c r="C228" s="257">
        <v>0.56000000000000005</v>
      </c>
      <c r="D228" s="112"/>
      <c r="E228" s="112"/>
      <c r="F228" s="112"/>
      <c r="G228" s="112"/>
      <c r="H228" s="112"/>
      <c r="I228" s="112"/>
      <c r="J228" s="112"/>
      <c r="K228" s="112"/>
      <c r="L228" s="112"/>
      <c r="M228" s="112"/>
      <c r="N228" s="117"/>
    </row>
    <row r="229" spans="2:14">
      <c r="B229" s="279" t="s">
        <v>1341</v>
      </c>
      <c r="C229" s="257">
        <v>0.77</v>
      </c>
      <c r="D229" s="112"/>
      <c r="E229" s="112"/>
      <c r="F229" s="112"/>
      <c r="G229" s="112"/>
      <c r="H229" s="112"/>
      <c r="I229" s="112"/>
      <c r="J229" s="112"/>
      <c r="K229" s="112"/>
      <c r="L229" s="112"/>
      <c r="M229" s="112"/>
      <c r="N229" s="117"/>
    </row>
    <row r="230" spans="2:14">
      <c r="B230" s="280" t="s">
        <v>1346</v>
      </c>
      <c r="C230" s="257"/>
      <c r="D230" s="112"/>
      <c r="E230" s="112"/>
      <c r="F230" s="112"/>
      <c r="G230" s="112"/>
      <c r="H230" s="112"/>
      <c r="I230" s="112"/>
      <c r="J230" s="112"/>
      <c r="K230" s="112"/>
      <c r="L230" s="112"/>
      <c r="M230" s="112"/>
      <c r="N230" s="117"/>
    </row>
    <row r="231" spans="2:14">
      <c r="B231" s="279" t="s">
        <v>1347</v>
      </c>
      <c r="C231" s="257">
        <v>0.77</v>
      </c>
      <c r="D231" s="112"/>
      <c r="E231" s="112"/>
      <c r="F231" s="112"/>
      <c r="G231" s="112"/>
      <c r="H231" s="112"/>
      <c r="I231" s="112"/>
      <c r="J231" s="112"/>
      <c r="K231" s="112"/>
      <c r="L231" s="112"/>
      <c r="M231" s="112"/>
      <c r="N231" s="117"/>
    </row>
    <row r="232" spans="2:14">
      <c r="B232" s="279" t="s">
        <v>1348</v>
      </c>
      <c r="C232" s="257">
        <v>0.77</v>
      </c>
      <c r="D232" s="112"/>
      <c r="E232" s="112"/>
      <c r="F232" s="112"/>
      <c r="G232" s="112"/>
      <c r="H232" s="112"/>
      <c r="I232" s="112"/>
      <c r="J232" s="112"/>
      <c r="K232" s="112"/>
      <c r="L232" s="112"/>
      <c r="M232" s="112"/>
      <c r="N232" s="117"/>
    </row>
    <row r="233" spans="2:14">
      <c r="N233" s="117"/>
    </row>
    <row r="234" spans="2:14" ht="45">
      <c r="B234" s="357" t="s">
        <v>1349</v>
      </c>
      <c r="C234" s="357" t="s">
        <v>1350</v>
      </c>
      <c r="D234" s="112"/>
      <c r="E234" s="112"/>
      <c r="F234" s="112"/>
      <c r="G234" s="112"/>
      <c r="H234" s="112"/>
      <c r="I234" s="112"/>
      <c r="J234" s="112"/>
      <c r="K234" s="112"/>
      <c r="L234" s="112"/>
      <c r="M234" s="112"/>
      <c r="N234" s="117"/>
    </row>
    <row r="235" spans="2:14">
      <c r="B235" s="280" t="s">
        <v>1351</v>
      </c>
      <c r="C235" s="565">
        <v>0.33333333333333331</v>
      </c>
      <c r="D235" s="112"/>
      <c r="E235" s="112"/>
      <c r="F235" s="112"/>
      <c r="G235" s="112"/>
      <c r="H235" s="112"/>
      <c r="I235" s="112"/>
      <c r="J235" s="112"/>
      <c r="K235" s="112"/>
      <c r="L235" s="112"/>
      <c r="M235" s="112"/>
      <c r="N235" s="117"/>
    </row>
    <row r="236" spans="2:14">
      <c r="B236" s="280" t="s">
        <v>1352</v>
      </c>
      <c r="C236" s="565">
        <v>0.33333333333333331</v>
      </c>
      <c r="D236" s="112"/>
      <c r="E236" s="112"/>
      <c r="F236" s="112"/>
      <c r="G236" s="112"/>
      <c r="H236" s="112"/>
      <c r="I236" s="112"/>
      <c r="J236" s="112"/>
      <c r="K236" s="112"/>
      <c r="L236" s="112"/>
      <c r="M236" s="112"/>
      <c r="N236" s="117"/>
    </row>
    <row r="237" spans="2:14">
      <c r="B237" s="28"/>
      <c r="C237" s="112"/>
      <c r="D237" s="112"/>
      <c r="E237" s="112"/>
      <c r="F237" s="112"/>
      <c r="G237" s="112"/>
      <c r="H237" s="112"/>
      <c r="I237" s="112"/>
      <c r="J237" s="112"/>
      <c r="K237" s="112"/>
      <c r="L237" s="112"/>
      <c r="M237" s="112"/>
      <c r="N237" s="117"/>
    </row>
    <row r="238" spans="2:14" ht="45">
      <c r="B238" s="357" t="s">
        <v>1353</v>
      </c>
      <c r="C238" s="357" t="s">
        <v>1350</v>
      </c>
      <c r="D238" s="112"/>
      <c r="E238" s="112"/>
      <c r="F238" s="112"/>
      <c r="G238" s="112"/>
      <c r="H238" s="112"/>
      <c r="I238" s="112"/>
      <c r="J238" s="112"/>
      <c r="K238" s="112"/>
      <c r="L238" s="112"/>
      <c r="M238" s="112"/>
      <c r="N238" s="117"/>
    </row>
    <row r="239" spans="2:14">
      <c r="B239" s="280" t="s">
        <v>1351</v>
      </c>
      <c r="C239" s="257" t="s">
        <v>220</v>
      </c>
      <c r="D239" s="112"/>
      <c r="E239" s="112"/>
      <c r="F239" s="112"/>
      <c r="G239" s="112"/>
      <c r="H239" s="112"/>
      <c r="I239" s="112"/>
      <c r="J239" s="112"/>
      <c r="K239" s="112"/>
      <c r="L239" s="112"/>
      <c r="M239" s="112"/>
      <c r="N239" s="117"/>
    </row>
    <row r="240" spans="2:14">
      <c r="B240" s="280" t="s">
        <v>1352</v>
      </c>
      <c r="C240" s="565">
        <v>0.5</v>
      </c>
      <c r="D240" s="112"/>
      <c r="E240" s="112"/>
      <c r="F240" s="112"/>
      <c r="G240" s="112"/>
      <c r="H240" s="112"/>
      <c r="I240" s="112"/>
      <c r="J240" s="112"/>
      <c r="K240" s="112"/>
      <c r="L240" s="112"/>
      <c r="M240" s="112"/>
      <c r="N240" s="117"/>
    </row>
    <row r="241" spans="1:17">
      <c r="A241" s="121"/>
      <c r="B241" s="119"/>
      <c r="C241" s="119"/>
      <c r="D241" s="119"/>
      <c r="E241" s="119"/>
      <c r="F241" s="119"/>
      <c r="G241" s="119"/>
      <c r="H241" s="119"/>
      <c r="I241" s="119"/>
      <c r="J241" s="119"/>
      <c r="K241" s="119"/>
      <c r="L241" s="119"/>
      <c r="M241" s="119"/>
      <c r="N241" s="120"/>
    </row>
    <row r="242" spans="1:17">
      <c r="A242" s="11"/>
      <c r="B242" s="11"/>
      <c r="C242" s="11"/>
      <c r="D242" s="11"/>
      <c r="E242" s="11"/>
      <c r="F242" s="11"/>
      <c r="G242" s="11"/>
      <c r="H242" s="11"/>
      <c r="I242" s="11"/>
      <c r="J242" s="11"/>
      <c r="K242" s="11"/>
      <c r="L242" s="11"/>
      <c r="M242" s="11"/>
      <c r="N242" s="11"/>
    </row>
    <row r="243" spans="1:17" s="20" customFormat="1">
      <c r="A243" s="67" t="s">
        <v>39</v>
      </c>
      <c r="B243" s="68"/>
      <c r="C243" s="68"/>
      <c r="D243" s="68"/>
      <c r="E243" s="68"/>
      <c r="F243" s="68"/>
      <c r="G243" s="68"/>
      <c r="H243" s="68"/>
      <c r="I243" s="68"/>
      <c r="J243" s="68"/>
      <c r="K243" s="68"/>
      <c r="L243" s="68"/>
      <c r="M243" s="68"/>
      <c r="N243" s="68"/>
      <c r="O243" s="68"/>
      <c r="P243" s="68"/>
      <c r="Q243" s="68"/>
    </row>
    <row r="244" spans="1:17">
      <c r="A244" s="32" t="s">
        <v>1354</v>
      </c>
      <c r="B244" s="32" t="s">
        <v>410</v>
      </c>
    </row>
    <row r="245" spans="1:17">
      <c r="A245" s="109" t="s">
        <v>470</v>
      </c>
    </row>
    <row r="246" spans="1:17">
      <c r="A246" s="69" t="s">
        <v>1355</v>
      </c>
      <c r="B246" s="69"/>
      <c r="C246" s="13"/>
      <c r="D246" s="13"/>
      <c r="E246" s="13"/>
      <c r="F246" s="13"/>
      <c r="G246" s="13"/>
      <c r="H246" s="13"/>
      <c r="I246" s="13"/>
      <c r="J246" s="13"/>
      <c r="K246" s="13"/>
      <c r="L246" s="13"/>
      <c r="M246" s="13"/>
      <c r="N246" s="104"/>
      <c r="O246" s="104"/>
      <c r="P246" s="104"/>
      <c r="Q246" s="104"/>
    </row>
    <row r="247" spans="1:17">
      <c r="A247" s="110" t="s">
        <v>1356</v>
      </c>
    </row>
    <row r="248" spans="1:17">
      <c r="A248" s="69"/>
      <c r="B248" s="70"/>
      <c r="C248" s="13"/>
      <c r="D248" s="13"/>
      <c r="E248" s="13"/>
      <c r="F248" s="13"/>
      <c r="G248" s="1117" t="s">
        <v>81</v>
      </c>
      <c r="H248" s="1118"/>
      <c r="I248" s="1118"/>
      <c r="J248" s="1118"/>
      <c r="K248" s="1118"/>
      <c r="L248" s="1118"/>
      <c r="M248" s="1118"/>
      <c r="N248" s="1118"/>
      <c r="O248" s="1118"/>
      <c r="P248" s="1119"/>
      <c r="Q248" s="13"/>
    </row>
    <row r="249" spans="1:17" ht="30">
      <c r="A249" s="13"/>
      <c r="B249" s="148" t="s">
        <v>1335</v>
      </c>
      <c r="C249" s="1089" t="s">
        <v>451</v>
      </c>
      <c r="D249" s="478" t="s">
        <v>452</v>
      </c>
      <c r="E249" s="44"/>
      <c r="F249" s="37"/>
      <c r="G249" s="111">
        <v>2026</v>
      </c>
      <c r="H249" s="33">
        <v>2027</v>
      </c>
      <c r="I249" s="34">
        <v>2028</v>
      </c>
      <c r="J249" s="33">
        <v>2029</v>
      </c>
      <c r="K249" s="33">
        <v>2030</v>
      </c>
      <c r="L249" s="34">
        <v>2031</v>
      </c>
      <c r="M249" s="33">
        <v>2032</v>
      </c>
      <c r="N249" s="34">
        <v>2033</v>
      </c>
      <c r="O249" s="33">
        <v>2034</v>
      </c>
      <c r="P249" s="33">
        <v>2035</v>
      </c>
      <c r="Q249" s="13"/>
    </row>
    <row r="250" spans="1:17" customFormat="1">
      <c r="A250" s="303"/>
      <c r="B250" s="421" t="s">
        <v>1256</v>
      </c>
      <c r="C250" s="1090">
        <f>C161</f>
        <v>0</v>
      </c>
      <c r="D250" s="585">
        <f>D161</f>
        <v>0</v>
      </c>
      <c r="E250" s="44"/>
      <c r="F250" s="37"/>
      <c r="G250" s="848" t="e">
        <f t="shared" ref="G250:O250" si="331">G251+G264+G271</f>
        <v>#VALUE!</v>
      </c>
      <c r="H250" s="848" t="e">
        <f t="shared" si="331"/>
        <v>#VALUE!</v>
      </c>
      <c r="I250" s="848" t="e">
        <f t="shared" si="331"/>
        <v>#VALUE!</v>
      </c>
      <c r="J250" s="848" t="e">
        <f t="shared" si="331"/>
        <v>#VALUE!</v>
      </c>
      <c r="K250" s="848" t="e">
        <f t="shared" si="331"/>
        <v>#VALUE!</v>
      </c>
      <c r="L250" s="848" t="e">
        <f t="shared" si="331"/>
        <v>#VALUE!</v>
      </c>
      <c r="M250" s="848" t="e">
        <f t="shared" si="331"/>
        <v>#VALUE!</v>
      </c>
      <c r="N250" s="848" t="e">
        <f t="shared" si="331"/>
        <v>#VALUE!</v>
      </c>
      <c r="O250" s="848" t="e">
        <f t="shared" si="331"/>
        <v>#VALUE!</v>
      </c>
      <c r="P250" s="849"/>
      <c r="Q250" s="13"/>
    </row>
    <row r="251" spans="1:17" customFormat="1">
      <c r="A251" s="13"/>
      <c r="B251" s="662" t="s">
        <v>1257</v>
      </c>
      <c r="C251" s="799"/>
      <c r="D251" s="870"/>
      <c r="E251" s="846"/>
      <c r="F251" s="788"/>
      <c r="G251" s="550" t="e">
        <f t="shared" ref="G251" si="332">G252+G258</f>
        <v>#VALUE!</v>
      </c>
      <c r="H251" s="550" t="e">
        <f t="shared" ref="H251" si="333">H252+H258</f>
        <v>#VALUE!</v>
      </c>
      <c r="I251" s="550" t="e">
        <f t="shared" ref="I251" si="334">I252+I258</f>
        <v>#VALUE!</v>
      </c>
      <c r="J251" s="550" t="e">
        <f t="shared" ref="J251" si="335">J252+J258</f>
        <v>#VALUE!</v>
      </c>
      <c r="K251" s="550" t="e">
        <f t="shared" ref="K251" si="336">K252+K258</f>
        <v>#VALUE!</v>
      </c>
      <c r="L251" s="550" t="e">
        <f t="shared" ref="L251" si="337">L252+L258</f>
        <v>#VALUE!</v>
      </c>
      <c r="M251" s="550" t="e">
        <f t="shared" ref="M251" si="338">M252+M258</f>
        <v>#VALUE!</v>
      </c>
      <c r="N251" s="550" t="e">
        <f t="shared" ref="N251" si="339">N252+N258</f>
        <v>#VALUE!</v>
      </c>
      <c r="O251" s="550" t="e">
        <f t="shared" ref="O251" si="340">O252+O258</f>
        <v>#VALUE!</v>
      </c>
      <c r="P251" s="550" t="e">
        <f t="shared" ref="P251" si="341">P252+P258</f>
        <v>#VALUE!</v>
      </c>
      <c r="Q251" s="13"/>
    </row>
    <row r="252" spans="1:17" s="442" customFormat="1">
      <c r="A252" s="541"/>
      <c r="B252" s="663" t="s">
        <v>1258</v>
      </c>
      <c r="C252" s="799"/>
      <c r="D252" s="870"/>
      <c r="E252" s="846"/>
      <c r="F252" s="788"/>
      <c r="G252" s="551" t="e">
        <f t="shared" ref="G252" si="342">SUM(G253:G257)</f>
        <v>#VALUE!</v>
      </c>
      <c r="H252" s="551" t="e">
        <f t="shared" ref="H252" si="343">SUM(H253:H257)</f>
        <v>#VALUE!</v>
      </c>
      <c r="I252" s="551" t="e">
        <f t="shared" ref="I252" si="344">SUM(I253:I257)</f>
        <v>#VALUE!</v>
      </c>
      <c r="J252" s="551" t="e">
        <f t="shared" ref="J252" si="345">SUM(J253:J257)</f>
        <v>#VALUE!</v>
      </c>
      <c r="K252" s="551" t="e">
        <f t="shared" ref="K252" si="346">SUM(K253:K257)</f>
        <v>#VALUE!</v>
      </c>
      <c r="L252" s="551" t="e">
        <f t="shared" ref="L252" si="347">SUM(L253:L257)</f>
        <v>#VALUE!</v>
      </c>
      <c r="M252" s="551" t="e">
        <f t="shared" ref="M252" si="348">SUM(M253:M257)</f>
        <v>#VALUE!</v>
      </c>
      <c r="N252" s="551" t="e">
        <f t="shared" ref="N252" si="349">SUM(N253:N257)</f>
        <v>#VALUE!</v>
      </c>
      <c r="O252" s="551" t="e">
        <f t="shared" ref="O252" si="350">SUM(O253:O257)</f>
        <v>#VALUE!</v>
      </c>
      <c r="P252" s="551" t="e">
        <f t="shared" ref="P252" si="351">SUM(P253:P257)</f>
        <v>#VALUE!</v>
      </c>
      <c r="Q252" s="541"/>
    </row>
    <row r="253" spans="1:17">
      <c r="A253" s="13"/>
      <c r="B253" s="664" t="s">
        <v>1259</v>
      </c>
      <c r="C253" s="799"/>
      <c r="D253" s="870"/>
      <c r="E253" s="846"/>
      <c r="F253" s="788"/>
      <c r="G253" s="542" t="e">
        <f t="shared" ref="G253:P253" si="352">G51*G164</f>
        <v>#VALUE!</v>
      </c>
      <c r="H253" s="543" t="e">
        <f t="shared" si="352"/>
        <v>#VALUE!</v>
      </c>
      <c r="I253" s="544" t="e">
        <f t="shared" si="352"/>
        <v>#VALUE!</v>
      </c>
      <c r="J253" s="543" t="e">
        <f t="shared" si="352"/>
        <v>#VALUE!</v>
      </c>
      <c r="K253" s="544" t="e">
        <f t="shared" si="352"/>
        <v>#VALUE!</v>
      </c>
      <c r="L253" s="543" t="e">
        <f t="shared" si="352"/>
        <v>#VALUE!</v>
      </c>
      <c r="M253" s="545" t="e">
        <f t="shared" si="352"/>
        <v>#VALUE!</v>
      </c>
      <c r="N253" s="544" t="e">
        <f t="shared" si="352"/>
        <v>#VALUE!</v>
      </c>
      <c r="O253" s="543" t="e">
        <f t="shared" si="352"/>
        <v>#VALUE!</v>
      </c>
      <c r="P253" s="545" t="e">
        <f t="shared" si="352"/>
        <v>#VALUE!</v>
      </c>
      <c r="Q253" s="13"/>
    </row>
    <row r="254" spans="1:17">
      <c r="A254" s="13"/>
      <c r="B254" s="664" t="s">
        <v>1260</v>
      </c>
      <c r="C254" s="799"/>
      <c r="D254" s="870"/>
      <c r="E254" s="846"/>
      <c r="F254" s="788"/>
      <c r="G254" s="542">
        <f t="shared" ref="G254:P254" si="353">G52*G165</f>
        <v>0</v>
      </c>
      <c r="H254" s="543">
        <f t="shared" si="353"/>
        <v>0</v>
      </c>
      <c r="I254" s="544">
        <f t="shared" si="353"/>
        <v>0</v>
      </c>
      <c r="J254" s="543">
        <f t="shared" si="353"/>
        <v>0</v>
      </c>
      <c r="K254" s="544">
        <f t="shared" si="353"/>
        <v>0</v>
      </c>
      <c r="L254" s="543">
        <f t="shared" si="353"/>
        <v>0</v>
      </c>
      <c r="M254" s="545">
        <f t="shared" si="353"/>
        <v>0</v>
      </c>
      <c r="N254" s="544">
        <f t="shared" si="353"/>
        <v>0</v>
      </c>
      <c r="O254" s="543">
        <f t="shared" si="353"/>
        <v>0</v>
      </c>
      <c r="P254" s="545">
        <f t="shared" si="353"/>
        <v>0</v>
      </c>
      <c r="Q254" s="13"/>
    </row>
    <row r="255" spans="1:17">
      <c r="A255" s="13"/>
      <c r="B255" s="664" t="s">
        <v>1261</v>
      </c>
      <c r="C255" s="799"/>
      <c r="D255" s="870"/>
      <c r="E255" s="846"/>
      <c r="F255" s="788"/>
      <c r="G255" s="542">
        <f t="shared" ref="G255:P255" si="354">G53*G166</f>
        <v>0</v>
      </c>
      <c r="H255" s="543">
        <f t="shared" si="354"/>
        <v>0</v>
      </c>
      <c r="I255" s="544">
        <f t="shared" si="354"/>
        <v>0</v>
      </c>
      <c r="J255" s="543">
        <f t="shared" si="354"/>
        <v>0</v>
      </c>
      <c r="K255" s="544">
        <f t="shared" si="354"/>
        <v>0</v>
      </c>
      <c r="L255" s="543">
        <f t="shared" si="354"/>
        <v>0</v>
      </c>
      <c r="M255" s="545">
        <f t="shared" si="354"/>
        <v>0</v>
      </c>
      <c r="N255" s="544">
        <f t="shared" si="354"/>
        <v>0</v>
      </c>
      <c r="O255" s="543">
        <f t="shared" si="354"/>
        <v>0</v>
      </c>
      <c r="P255" s="545">
        <f t="shared" si="354"/>
        <v>0</v>
      </c>
      <c r="Q255" s="13"/>
    </row>
    <row r="256" spans="1:17">
      <c r="A256" s="13"/>
      <c r="B256" s="664" t="s">
        <v>1262</v>
      </c>
      <c r="C256" s="799"/>
      <c r="D256" s="870"/>
      <c r="E256" s="846"/>
      <c r="F256" s="788"/>
      <c r="G256" s="542">
        <f t="shared" ref="G256:P256" si="355">G54*G167</f>
        <v>0</v>
      </c>
      <c r="H256" s="543">
        <f t="shared" si="355"/>
        <v>0</v>
      </c>
      <c r="I256" s="544">
        <f t="shared" si="355"/>
        <v>0</v>
      </c>
      <c r="J256" s="543">
        <f t="shared" si="355"/>
        <v>0</v>
      </c>
      <c r="K256" s="544">
        <f t="shared" si="355"/>
        <v>0</v>
      </c>
      <c r="L256" s="543">
        <f t="shared" si="355"/>
        <v>0</v>
      </c>
      <c r="M256" s="545">
        <f t="shared" si="355"/>
        <v>0</v>
      </c>
      <c r="N256" s="544">
        <f t="shared" si="355"/>
        <v>0</v>
      </c>
      <c r="O256" s="543">
        <f t="shared" si="355"/>
        <v>0</v>
      </c>
      <c r="P256" s="545">
        <f t="shared" si="355"/>
        <v>0</v>
      </c>
      <c r="Q256" s="13"/>
    </row>
    <row r="257" spans="1:17">
      <c r="A257" s="13"/>
      <c r="B257" s="664" t="s">
        <v>1263</v>
      </c>
      <c r="C257" s="799"/>
      <c r="D257" s="870"/>
      <c r="E257" s="846"/>
      <c r="F257" s="788"/>
      <c r="G257" s="542">
        <f t="shared" ref="G257:P257" si="356">G55*G168</f>
        <v>0</v>
      </c>
      <c r="H257" s="543">
        <f t="shared" si="356"/>
        <v>0</v>
      </c>
      <c r="I257" s="544">
        <f t="shared" si="356"/>
        <v>0</v>
      </c>
      <c r="J257" s="543">
        <f t="shared" si="356"/>
        <v>0</v>
      </c>
      <c r="K257" s="544">
        <f t="shared" si="356"/>
        <v>0</v>
      </c>
      <c r="L257" s="543">
        <f t="shared" si="356"/>
        <v>0</v>
      </c>
      <c r="M257" s="545">
        <f t="shared" si="356"/>
        <v>0</v>
      </c>
      <c r="N257" s="544">
        <f t="shared" si="356"/>
        <v>0</v>
      </c>
      <c r="O257" s="543">
        <f t="shared" si="356"/>
        <v>0</v>
      </c>
      <c r="P257" s="545">
        <f t="shared" si="356"/>
        <v>0</v>
      </c>
      <c r="Q257" s="13"/>
    </row>
    <row r="258" spans="1:17" customFormat="1">
      <c r="A258" s="13"/>
      <c r="B258" s="663" t="s">
        <v>1264</v>
      </c>
      <c r="C258" s="799"/>
      <c r="D258" s="870"/>
      <c r="E258" s="846"/>
      <c r="F258" s="788"/>
      <c r="G258" s="551">
        <f t="shared" ref="G258" si="357">SUM(G259:G263)</f>
        <v>0</v>
      </c>
      <c r="H258" s="551">
        <f t="shared" ref="H258" si="358">SUM(H259:H263)</f>
        <v>0</v>
      </c>
      <c r="I258" s="551">
        <f t="shared" ref="I258" si="359">SUM(I259:I263)</f>
        <v>0</v>
      </c>
      <c r="J258" s="551">
        <f t="shared" ref="J258" si="360">SUM(J259:J263)</f>
        <v>0</v>
      </c>
      <c r="K258" s="551">
        <f t="shared" ref="K258" si="361">SUM(K259:K263)</f>
        <v>0</v>
      </c>
      <c r="L258" s="551">
        <f t="shared" ref="L258" si="362">SUM(L259:L263)</f>
        <v>0</v>
      </c>
      <c r="M258" s="551">
        <f t="shared" ref="M258" si="363">SUM(M259:M263)</f>
        <v>0</v>
      </c>
      <c r="N258" s="551">
        <f t="shared" ref="N258" si="364">SUM(N259:N263)</f>
        <v>0</v>
      </c>
      <c r="O258" s="551">
        <f t="shared" ref="O258" si="365">SUM(O259:O263)</f>
        <v>0</v>
      </c>
      <c r="P258" s="551">
        <f t="shared" ref="P258" si="366">SUM(P259:P263)</f>
        <v>0</v>
      </c>
      <c r="Q258" s="13"/>
    </row>
    <row r="259" spans="1:17">
      <c r="A259" s="13"/>
      <c r="B259" s="664" t="s">
        <v>1259</v>
      </c>
      <c r="C259" s="799"/>
      <c r="D259" s="870"/>
      <c r="E259" s="846"/>
      <c r="F259" s="788"/>
      <c r="G259" s="542">
        <f t="shared" ref="G259:P259" si="367">G57*G170</f>
        <v>0</v>
      </c>
      <c r="H259" s="543">
        <f t="shared" si="367"/>
        <v>0</v>
      </c>
      <c r="I259" s="544">
        <f t="shared" si="367"/>
        <v>0</v>
      </c>
      <c r="J259" s="543">
        <f t="shared" si="367"/>
        <v>0</v>
      </c>
      <c r="K259" s="544">
        <f t="shared" si="367"/>
        <v>0</v>
      </c>
      <c r="L259" s="543">
        <f t="shared" si="367"/>
        <v>0</v>
      </c>
      <c r="M259" s="545">
        <f t="shared" si="367"/>
        <v>0</v>
      </c>
      <c r="N259" s="544">
        <f t="shared" si="367"/>
        <v>0</v>
      </c>
      <c r="O259" s="543">
        <f t="shared" si="367"/>
        <v>0</v>
      </c>
      <c r="P259" s="545">
        <f t="shared" si="367"/>
        <v>0</v>
      </c>
      <c r="Q259" s="13"/>
    </row>
    <row r="260" spans="1:17">
      <c r="A260" s="13"/>
      <c r="B260" s="664" t="s">
        <v>1260</v>
      </c>
      <c r="C260" s="799"/>
      <c r="D260" s="870"/>
      <c r="E260" s="846"/>
      <c r="F260" s="788"/>
      <c r="G260" s="542">
        <f t="shared" ref="G260:P260" si="368">G58*G171</f>
        <v>0</v>
      </c>
      <c r="H260" s="543">
        <f t="shared" si="368"/>
        <v>0</v>
      </c>
      <c r="I260" s="544">
        <f t="shared" si="368"/>
        <v>0</v>
      </c>
      <c r="J260" s="543">
        <f t="shared" si="368"/>
        <v>0</v>
      </c>
      <c r="K260" s="544">
        <f t="shared" si="368"/>
        <v>0</v>
      </c>
      <c r="L260" s="543">
        <f t="shared" si="368"/>
        <v>0</v>
      </c>
      <c r="M260" s="545">
        <f t="shared" si="368"/>
        <v>0</v>
      </c>
      <c r="N260" s="544">
        <f t="shared" si="368"/>
        <v>0</v>
      </c>
      <c r="O260" s="543">
        <f t="shared" si="368"/>
        <v>0</v>
      </c>
      <c r="P260" s="545">
        <f t="shared" si="368"/>
        <v>0</v>
      </c>
      <c r="Q260" s="13"/>
    </row>
    <row r="261" spans="1:17">
      <c r="A261" s="13"/>
      <c r="B261" s="664" t="s">
        <v>1261</v>
      </c>
      <c r="C261" s="799"/>
      <c r="D261" s="870"/>
      <c r="E261" s="846"/>
      <c r="F261" s="788"/>
      <c r="G261" s="542">
        <f t="shared" ref="G261:P261" si="369">G59*G172</f>
        <v>0</v>
      </c>
      <c r="H261" s="543">
        <f t="shared" si="369"/>
        <v>0</v>
      </c>
      <c r="I261" s="544">
        <f t="shared" si="369"/>
        <v>0</v>
      </c>
      <c r="J261" s="543">
        <f t="shared" si="369"/>
        <v>0</v>
      </c>
      <c r="K261" s="544">
        <f t="shared" si="369"/>
        <v>0</v>
      </c>
      <c r="L261" s="543">
        <f t="shared" si="369"/>
        <v>0</v>
      </c>
      <c r="M261" s="545">
        <f t="shared" si="369"/>
        <v>0</v>
      </c>
      <c r="N261" s="544">
        <f t="shared" si="369"/>
        <v>0</v>
      </c>
      <c r="O261" s="543">
        <f t="shared" si="369"/>
        <v>0</v>
      </c>
      <c r="P261" s="545">
        <f t="shared" si="369"/>
        <v>0</v>
      </c>
      <c r="Q261" s="13"/>
    </row>
    <row r="262" spans="1:17">
      <c r="A262" s="13"/>
      <c r="B262" s="664" t="s">
        <v>1262</v>
      </c>
      <c r="C262" s="799"/>
      <c r="D262" s="870"/>
      <c r="E262" s="846"/>
      <c r="F262" s="788"/>
      <c r="G262" s="542">
        <f t="shared" ref="G262:P262" si="370">G60*G173</f>
        <v>0</v>
      </c>
      <c r="H262" s="543">
        <f t="shared" si="370"/>
        <v>0</v>
      </c>
      <c r="I262" s="544">
        <f t="shared" si="370"/>
        <v>0</v>
      </c>
      <c r="J262" s="543">
        <f t="shared" si="370"/>
        <v>0</v>
      </c>
      <c r="K262" s="544">
        <f t="shared" si="370"/>
        <v>0</v>
      </c>
      <c r="L262" s="543">
        <f t="shared" si="370"/>
        <v>0</v>
      </c>
      <c r="M262" s="545">
        <f t="shared" si="370"/>
        <v>0</v>
      </c>
      <c r="N262" s="544">
        <f t="shared" si="370"/>
        <v>0</v>
      </c>
      <c r="O262" s="543">
        <f t="shared" si="370"/>
        <v>0</v>
      </c>
      <c r="P262" s="545">
        <f t="shared" si="370"/>
        <v>0</v>
      </c>
      <c r="Q262" s="13"/>
    </row>
    <row r="263" spans="1:17">
      <c r="A263" s="13"/>
      <c r="B263" s="665" t="s">
        <v>1263</v>
      </c>
      <c r="C263" s="800"/>
      <c r="D263" s="871"/>
      <c r="E263" s="847"/>
      <c r="F263" s="701"/>
      <c r="G263" s="546">
        <f t="shared" ref="G263:P263" si="371">G61*G174</f>
        <v>0</v>
      </c>
      <c r="H263" s="547">
        <f t="shared" si="371"/>
        <v>0</v>
      </c>
      <c r="I263" s="548">
        <f t="shared" si="371"/>
        <v>0</v>
      </c>
      <c r="J263" s="547">
        <f t="shared" si="371"/>
        <v>0</v>
      </c>
      <c r="K263" s="548">
        <f t="shared" si="371"/>
        <v>0</v>
      </c>
      <c r="L263" s="547">
        <f t="shared" si="371"/>
        <v>0</v>
      </c>
      <c r="M263" s="549">
        <f t="shared" si="371"/>
        <v>0</v>
      </c>
      <c r="N263" s="548">
        <f t="shared" si="371"/>
        <v>0</v>
      </c>
      <c r="O263" s="547">
        <f t="shared" si="371"/>
        <v>0</v>
      </c>
      <c r="P263" s="549">
        <f t="shared" si="371"/>
        <v>0</v>
      </c>
      <c r="Q263" s="13"/>
    </row>
    <row r="264" spans="1:17" customFormat="1">
      <c r="A264" s="13"/>
      <c r="B264" s="852" t="s">
        <v>1265</v>
      </c>
      <c r="C264" s="844"/>
      <c r="D264" s="941"/>
      <c r="E264" s="845"/>
      <c r="F264" s="700"/>
      <c r="G264" s="851">
        <f t="shared" ref="G264" si="372">G265+G268</f>
        <v>0</v>
      </c>
      <c r="H264" s="851">
        <f t="shared" ref="H264" si="373">H265+H268</f>
        <v>0</v>
      </c>
      <c r="I264" s="851">
        <f t="shared" ref="I264" si="374">I265+I268</f>
        <v>0</v>
      </c>
      <c r="J264" s="851">
        <f t="shared" ref="J264" si="375">J265+J268</f>
        <v>0</v>
      </c>
      <c r="K264" s="851">
        <f t="shared" ref="K264" si="376">K265+K268</f>
        <v>0</v>
      </c>
      <c r="L264" s="851">
        <f t="shared" ref="L264" si="377">L265+L268</f>
        <v>0</v>
      </c>
      <c r="M264" s="851">
        <f t="shared" ref="M264" si="378">M265+M268</f>
        <v>0</v>
      </c>
      <c r="N264" s="851">
        <f t="shared" ref="N264" si="379">N265+N268</f>
        <v>0</v>
      </c>
      <c r="O264" s="851">
        <f t="shared" ref="O264" si="380">O265+O268</f>
        <v>0</v>
      </c>
      <c r="P264" s="851">
        <f t="shared" ref="P264" si="381">P265+P268</f>
        <v>0</v>
      </c>
      <c r="Q264" s="13"/>
    </row>
    <row r="265" spans="1:17" customFormat="1">
      <c r="A265" s="13"/>
      <c r="B265" s="663" t="s">
        <v>1258</v>
      </c>
      <c r="C265" s="799"/>
      <c r="D265" s="870"/>
      <c r="E265" s="846"/>
      <c r="F265" s="788"/>
      <c r="G265" s="551">
        <f t="shared" ref="G265" si="382">SUM(G266:G267)</f>
        <v>0</v>
      </c>
      <c r="H265" s="551">
        <f t="shared" ref="H265" si="383">SUM(H266:H267)</f>
        <v>0</v>
      </c>
      <c r="I265" s="551">
        <f t="shared" ref="I265" si="384">SUM(I266:I267)</f>
        <v>0</v>
      </c>
      <c r="J265" s="551">
        <f t="shared" ref="J265" si="385">SUM(J266:J267)</f>
        <v>0</v>
      </c>
      <c r="K265" s="551">
        <f t="shared" ref="K265" si="386">SUM(K266:K267)</f>
        <v>0</v>
      </c>
      <c r="L265" s="551">
        <f t="shared" ref="L265" si="387">SUM(L266:L267)</f>
        <v>0</v>
      </c>
      <c r="M265" s="551">
        <f t="shared" ref="M265" si="388">SUM(M266:M267)</f>
        <v>0</v>
      </c>
      <c r="N265" s="551">
        <f t="shared" ref="N265" si="389">SUM(N266:N267)</f>
        <v>0</v>
      </c>
      <c r="O265" s="551">
        <f t="shared" ref="O265" si="390">SUM(O266:O267)</f>
        <v>0</v>
      </c>
      <c r="P265" s="551">
        <f t="shared" ref="P265" si="391">SUM(P266:P267)</f>
        <v>0</v>
      </c>
      <c r="Q265" s="13"/>
    </row>
    <row r="266" spans="1:17" customFormat="1">
      <c r="A266" s="13"/>
      <c r="B266" s="664" t="s">
        <v>1266</v>
      </c>
      <c r="C266" s="799"/>
      <c r="D266" s="870"/>
      <c r="E266" s="846"/>
      <c r="F266" s="788"/>
      <c r="G266" s="542">
        <f t="shared" ref="G266:P266" si="392">G64*G177</f>
        <v>0</v>
      </c>
      <c r="H266" s="543">
        <f t="shared" si="392"/>
        <v>0</v>
      </c>
      <c r="I266" s="544">
        <f t="shared" si="392"/>
        <v>0</v>
      </c>
      <c r="J266" s="543">
        <f t="shared" si="392"/>
        <v>0</v>
      </c>
      <c r="K266" s="543">
        <f t="shared" si="392"/>
        <v>0</v>
      </c>
      <c r="L266" s="545">
        <f t="shared" si="392"/>
        <v>0</v>
      </c>
      <c r="M266" s="544">
        <f t="shared" si="392"/>
        <v>0</v>
      </c>
      <c r="N266" s="543">
        <f t="shared" si="392"/>
        <v>0</v>
      </c>
      <c r="O266" s="545">
        <f t="shared" si="392"/>
        <v>0</v>
      </c>
      <c r="P266" s="545">
        <f t="shared" si="392"/>
        <v>0</v>
      </c>
      <c r="Q266" s="13"/>
    </row>
    <row r="267" spans="1:17" customFormat="1">
      <c r="A267" s="13"/>
      <c r="B267" s="664" t="s">
        <v>1267</v>
      </c>
      <c r="C267" s="799"/>
      <c r="D267" s="870"/>
      <c r="E267" s="846"/>
      <c r="F267" s="788"/>
      <c r="G267" s="542">
        <f t="shared" ref="G267:P267" si="393">G65*G178</f>
        <v>0</v>
      </c>
      <c r="H267" s="543">
        <f t="shared" si="393"/>
        <v>0</v>
      </c>
      <c r="I267" s="544">
        <f t="shared" si="393"/>
        <v>0</v>
      </c>
      <c r="J267" s="543">
        <f t="shared" si="393"/>
        <v>0</v>
      </c>
      <c r="K267" s="543">
        <f t="shared" si="393"/>
        <v>0</v>
      </c>
      <c r="L267" s="545">
        <f t="shared" si="393"/>
        <v>0</v>
      </c>
      <c r="M267" s="544">
        <f t="shared" si="393"/>
        <v>0</v>
      </c>
      <c r="N267" s="543">
        <f t="shared" si="393"/>
        <v>0</v>
      </c>
      <c r="O267" s="545">
        <f t="shared" si="393"/>
        <v>0</v>
      </c>
      <c r="P267" s="545">
        <f t="shared" si="393"/>
        <v>0</v>
      </c>
      <c r="Q267" s="13"/>
    </row>
    <row r="268" spans="1:17" customFormat="1">
      <c r="A268" s="13"/>
      <c r="B268" s="418" t="s">
        <v>1264</v>
      </c>
      <c r="C268" s="799"/>
      <c r="D268" s="870"/>
      <c r="E268" s="846"/>
      <c r="F268" s="788"/>
      <c r="G268" s="551">
        <f t="shared" ref="G268" si="394">SUM(G269:G270)</f>
        <v>0</v>
      </c>
      <c r="H268" s="551">
        <f t="shared" ref="H268" si="395">SUM(H269:H270)</f>
        <v>0</v>
      </c>
      <c r="I268" s="551">
        <f t="shared" ref="I268" si="396">SUM(I269:I270)</f>
        <v>0</v>
      </c>
      <c r="J268" s="551">
        <f t="shared" ref="J268" si="397">SUM(J269:J270)</f>
        <v>0</v>
      </c>
      <c r="K268" s="551">
        <f t="shared" ref="K268" si="398">SUM(K269:K270)</f>
        <v>0</v>
      </c>
      <c r="L268" s="551">
        <f t="shared" ref="L268" si="399">SUM(L269:L270)</f>
        <v>0</v>
      </c>
      <c r="M268" s="551">
        <f t="shared" ref="M268" si="400">SUM(M269:M270)</f>
        <v>0</v>
      </c>
      <c r="N268" s="551">
        <f t="shared" ref="N268" si="401">SUM(N269:N270)</f>
        <v>0</v>
      </c>
      <c r="O268" s="551">
        <f t="shared" ref="O268" si="402">SUM(O269:O270)</f>
        <v>0</v>
      </c>
      <c r="P268" s="551">
        <f t="shared" ref="P268" si="403">SUM(P269:P270)</f>
        <v>0</v>
      </c>
      <c r="Q268" s="13"/>
    </row>
    <row r="269" spans="1:17" customFormat="1">
      <c r="A269" s="13"/>
      <c r="B269" s="664" t="s">
        <v>1266</v>
      </c>
      <c r="C269" s="799"/>
      <c r="D269" s="870"/>
      <c r="E269" s="846"/>
      <c r="F269" s="788"/>
      <c r="G269" s="543">
        <f t="shared" ref="G269:P269" si="404">G67*G180</f>
        <v>0</v>
      </c>
      <c r="H269" s="543">
        <f t="shared" si="404"/>
        <v>0</v>
      </c>
      <c r="I269" s="543">
        <f t="shared" si="404"/>
        <v>0</v>
      </c>
      <c r="J269" s="543">
        <f t="shared" si="404"/>
        <v>0</v>
      </c>
      <c r="K269" s="543">
        <f t="shared" si="404"/>
        <v>0</v>
      </c>
      <c r="L269" s="543">
        <f t="shared" si="404"/>
        <v>0</v>
      </c>
      <c r="M269" s="543">
        <f t="shared" si="404"/>
        <v>0</v>
      </c>
      <c r="N269" s="543">
        <f t="shared" si="404"/>
        <v>0</v>
      </c>
      <c r="O269" s="543">
        <f t="shared" si="404"/>
        <v>0</v>
      </c>
      <c r="P269" s="543">
        <f t="shared" si="404"/>
        <v>0</v>
      </c>
      <c r="Q269" s="13"/>
    </row>
    <row r="270" spans="1:17" customFormat="1">
      <c r="A270" s="13"/>
      <c r="B270" s="665" t="s">
        <v>1267</v>
      </c>
      <c r="C270" s="800"/>
      <c r="D270" s="871"/>
      <c r="E270" s="847"/>
      <c r="F270" s="701"/>
      <c r="G270" s="547">
        <f t="shared" ref="G270:P270" si="405">G68*G181</f>
        <v>0</v>
      </c>
      <c r="H270" s="547">
        <f t="shared" si="405"/>
        <v>0</v>
      </c>
      <c r="I270" s="547">
        <f t="shared" si="405"/>
        <v>0</v>
      </c>
      <c r="J270" s="547">
        <f t="shared" si="405"/>
        <v>0</v>
      </c>
      <c r="K270" s="547">
        <f t="shared" si="405"/>
        <v>0</v>
      </c>
      <c r="L270" s="547">
        <f t="shared" si="405"/>
        <v>0</v>
      </c>
      <c r="M270" s="547">
        <f t="shared" si="405"/>
        <v>0</v>
      </c>
      <c r="N270" s="547">
        <f t="shared" si="405"/>
        <v>0</v>
      </c>
      <c r="O270" s="547">
        <f t="shared" si="405"/>
        <v>0</v>
      </c>
      <c r="P270" s="547">
        <f t="shared" si="405"/>
        <v>0</v>
      </c>
      <c r="Q270" s="13"/>
    </row>
    <row r="271" spans="1:17" customFormat="1">
      <c r="A271" s="13"/>
      <c r="B271" s="662" t="s">
        <v>1268</v>
      </c>
      <c r="C271" s="799"/>
      <c r="D271" s="870"/>
      <c r="E271" s="846"/>
      <c r="F271" s="788"/>
      <c r="G271" s="550">
        <f t="shared" ref="G271" si="406">G272+G275</f>
        <v>0</v>
      </c>
      <c r="H271" s="550">
        <f t="shared" ref="H271" si="407">H272+H275</f>
        <v>0</v>
      </c>
      <c r="I271" s="550">
        <f t="shared" ref="I271" si="408">I272+I275</f>
        <v>0</v>
      </c>
      <c r="J271" s="550">
        <f t="shared" ref="J271" si="409">J272+J275</f>
        <v>0</v>
      </c>
      <c r="K271" s="550">
        <f t="shared" ref="K271" si="410">K272+K275</f>
        <v>0</v>
      </c>
      <c r="L271" s="550">
        <f t="shared" ref="L271" si="411">L272+L275</f>
        <v>0</v>
      </c>
      <c r="M271" s="550">
        <f t="shared" ref="M271" si="412">M272+M275</f>
        <v>0</v>
      </c>
      <c r="N271" s="550">
        <f t="shared" ref="N271" si="413">N272+N275</f>
        <v>0</v>
      </c>
      <c r="O271" s="550">
        <f t="shared" ref="O271" si="414">O272+O275</f>
        <v>0</v>
      </c>
      <c r="P271" s="550">
        <f t="shared" ref="P271" si="415">P272+P275</f>
        <v>0</v>
      </c>
      <c r="Q271" s="13"/>
    </row>
    <row r="272" spans="1:17" customFormat="1">
      <c r="A272" s="13"/>
      <c r="B272" s="663" t="s">
        <v>1258</v>
      </c>
      <c r="C272" s="799"/>
      <c r="D272" s="870"/>
      <c r="E272" s="846"/>
      <c r="F272" s="788"/>
      <c r="G272" s="551">
        <f t="shared" ref="G272" si="416">SUM(G273:G274)</f>
        <v>0</v>
      </c>
      <c r="H272" s="551">
        <f t="shared" ref="H272" si="417">SUM(H273:H274)</f>
        <v>0</v>
      </c>
      <c r="I272" s="551">
        <f t="shared" ref="I272" si="418">SUM(I273:I274)</f>
        <v>0</v>
      </c>
      <c r="J272" s="551">
        <f t="shared" ref="J272" si="419">SUM(J273:J274)</f>
        <v>0</v>
      </c>
      <c r="K272" s="551">
        <f t="shared" ref="K272" si="420">SUM(K273:K274)</f>
        <v>0</v>
      </c>
      <c r="L272" s="551">
        <f t="shared" ref="L272" si="421">SUM(L273:L274)</f>
        <v>0</v>
      </c>
      <c r="M272" s="551">
        <f t="shared" ref="M272" si="422">SUM(M273:M274)</f>
        <v>0</v>
      </c>
      <c r="N272" s="551">
        <f t="shared" ref="N272" si="423">SUM(N273:N274)</f>
        <v>0</v>
      </c>
      <c r="O272" s="551">
        <f t="shared" ref="O272" si="424">SUM(O273:O274)</f>
        <v>0</v>
      </c>
      <c r="P272" s="551">
        <f t="shared" ref="P272" si="425">SUM(P273:P274)</f>
        <v>0</v>
      </c>
      <c r="Q272" s="13"/>
    </row>
    <row r="273" spans="1:17" customFormat="1">
      <c r="A273" s="13"/>
      <c r="B273" s="664" t="s">
        <v>1266</v>
      </c>
      <c r="C273" s="799"/>
      <c r="D273" s="870"/>
      <c r="E273" s="846"/>
      <c r="F273" s="788"/>
      <c r="G273" s="543">
        <f t="shared" ref="G273:P273" si="426">G71*G184</f>
        <v>0</v>
      </c>
      <c r="H273" s="543">
        <f t="shared" si="426"/>
        <v>0</v>
      </c>
      <c r="I273" s="543">
        <f t="shared" si="426"/>
        <v>0</v>
      </c>
      <c r="J273" s="543">
        <f t="shared" si="426"/>
        <v>0</v>
      </c>
      <c r="K273" s="543">
        <f t="shared" si="426"/>
        <v>0</v>
      </c>
      <c r="L273" s="543">
        <f t="shared" si="426"/>
        <v>0</v>
      </c>
      <c r="M273" s="543">
        <f t="shared" si="426"/>
        <v>0</v>
      </c>
      <c r="N273" s="543">
        <f t="shared" si="426"/>
        <v>0</v>
      </c>
      <c r="O273" s="543">
        <f t="shared" si="426"/>
        <v>0</v>
      </c>
      <c r="P273" s="543">
        <f t="shared" si="426"/>
        <v>0</v>
      </c>
      <c r="Q273" s="13"/>
    </row>
    <row r="274" spans="1:17" customFormat="1">
      <c r="A274" s="13"/>
      <c r="B274" s="664" t="s">
        <v>1267</v>
      </c>
      <c r="C274" s="799"/>
      <c r="D274" s="870"/>
      <c r="E274" s="846"/>
      <c r="F274" s="788"/>
      <c r="G274" s="543">
        <f t="shared" ref="G274:P274" si="427">G72*G185</f>
        <v>0</v>
      </c>
      <c r="H274" s="543">
        <f t="shared" si="427"/>
        <v>0</v>
      </c>
      <c r="I274" s="543">
        <f t="shared" si="427"/>
        <v>0</v>
      </c>
      <c r="J274" s="543">
        <f t="shared" si="427"/>
        <v>0</v>
      </c>
      <c r="K274" s="543">
        <f t="shared" si="427"/>
        <v>0</v>
      </c>
      <c r="L274" s="543">
        <f t="shared" si="427"/>
        <v>0</v>
      </c>
      <c r="M274" s="543">
        <f t="shared" si="427"/>
        <v>0</v>
      </c>
      <c r="N274" s="543">
        <f t="shared" si="427"/>
        <v>0</v>
      </c>
      <c r="O274" s="543">
        <f t="shared" si="427"/>
        <v>0</v>
      </c>
      <c r="P274" s="543">
        <f t="shared" si="427"/>
        <v>0</v>
      </c>
      <c r="Q274" s="13"/>
    </row>
    <row r="275" spans="1:17" customFormat="1">
      <c r="A275" s="13"/>
      <c r="B275" s="418" t="s">
        <v>1264</v>
      </c>
      <c r="C275" s="799"/>
      <c r="D275" s="870"/>
      <c r="E275" s="846"/>
      <c r="F275" s="788"/>
      <c r="G275" s="551">
        <f t="shared" ref="G275" si="428">SUM(G276:G277)</f>
        <v>0</v>
      </c>
      <c r="H275" s="551">
        <f t="shared" ref="H275" si="429">SUM(H276:H277)</f>
        <v>0</v>
      </c>
      <c r="I275" s="551">
        <f t="shared" ref="I275" si="430">SUM(I276:I277)</f>
        <v>0</v>
      </c>
      <c r="J275" s="551">
        <f t="shared" ref="J275" si="431">SUM(J276:J277)</f>
        <v>0</v>
      </c>
      <c r="K275" s="551">
        <f t="shared" ref="K275" si="432">SUM(K276:K277)</f>
        <v>0</v>
      </c>
      <c r="L275" s="551">
        <f t="shared" ref="L275" si="433">SUM(L276:L277)</f>
        <v>0</v>
      </c>
      <c r="M275" s="551">
        <f t="shared" ref="M275" si="434">SUM(M276:M277)</f>
        <v>0</v>
      </c>
      <c r="N275" s="551">
        <f t="shared" ref="N275" si="435">SUM(N276:N277)</f>
        <v>0</v>
      </c>
      <c r="O275" s="551">
        <f t="shared" ref="O275" si="436">SUM(O276:O277)</f>
        <v>0</v>
      </c>
      <c r="P275" s="551">
        <f t="shared" ref="P275" si="437">SUM(P276:P277)</f>
        <v>0</v>
      </c>
      <c r="Q275" s="13"/>
    </row>
    <row r="276" spans="1:17" customFormat="1">
      <c r="A276" s="13"/>
      <c r="B276" s="664" t="s">
        <v>1266</v>
      </c>
      <c r="C276" s="799"/>
      <c r="D276" s="870"/>
      <c r="E276" s="846"/>
      <c r="F276" s="788"/>
      <c r="G276" s="543">
        <f t="shared" ref="G276:P276" si="438">G74*G187</f>
        <v>0</v>
      </c>
      <c r="H276" s="543">
        <f t="shared" si="438"/>
        <v>0</v>
      </c>
      <c r="I276" s="543">
        <f t="shared" si="438"/>
        <v>0</v>
      </c>
      <c r="J276" s="543">
        <f t="shared" si="438"/>
        <v>0</v>
      </c>
      <c r="K276" s="543">
        <f t="shared" si="438"/>
        <v>0</v>
      </c>
      <c r="L276" s="543">
        <f t="shared" si="438"/>
        <v>0</v>
      </c>
      <c r="M276" s="543">
        <f t="shared" si="438"/>
        <v>0</v>
      </c>
      <c r="N276" s="543">
        <f t="shared" si="438"/>
        <v>0</v>
      </c>
      <c r="O276" s="543">
        <f t="shared" si="438"/>
        <v>0</v>
      </c>
      <c r="P276" s="543">
        <f t="shared" si="438"/>
        <v>0</v>
      </c>
      <c r="Q276" s="13"/>
    </row>
    <row r="277" spans="1:17" customFormat="1">
      <c r="A277" s="13"/>
      <c r="B277" s="664" t="s">
        <v>1267</v>
      </c>
      <c r="C277" s="799"/>
      <c r="D277" s="870"/>
      <c r="E277" s="847"/>
      <c r="F277" s="701"/>
      <c r="G277" s="543">
        <f t="shared" ref="G277:P277" si="439">G75*G188</f>
        <v>0</v>
      </c>
      <c r="H277" s="543">
        <f t="shared" si="439"/>
        <v>0</v>
      </c>
      <c r="I277" s="543">
        <f t="shared" si="439"/>
        <v>0</v>
      </c>
      <c r="J277" s="543">
        <f t="shared" si="439"/>
        <v>0</v>
      </c>
      <c r="K277" s="543">
        <f t="shared" si="439"/>
        <v>0</v>
      </c>
      <c r="L277" s="543">
        <f t="shared" si="439"/>
        <v>0</v>
      </c>
      <c r="M277" s="543">
        <f t="shared" si="439"/>
        <v>0</v>
      </c>
      <c r="N277" s="543">
        <f t="shared" si="439"/>
        <v>0</v>
      </c>
      <c r="O277" s="543">
        <f t="shared" si="439"/>
        <v>0</v>
      </c>
      <c r="P277" s="543">
        <f t="shared" si="439"/>
        <v>0</v>
      </c>
      <c r="Q277" s="13"/>
    </row>
    <row r="278" spans="1:17">
      <c r="A278" s="13"/>
      <c r="B278" s="421" t="s">
        <v>1269</v>
      </c>
      <c r="C278" s="1091">
        <f>C189</f>
        <v>0</v>
      </c>
      <c r="D278" s="585">
        <f>D189</f>
        <v>0</v>
      </c>
      <c r="E278" s="36"/>
      <c r="F278" s="36"/>
      <c r="G278" s="848">
        <f t="shared" ref="G278:P278" si="440">G279+G290+G297</f>
        <v>0</v>
      </c>
      <c r="H278" s="848">
        <f t="shared" si="440"/>
        <v>0</v>
      </c>
      <c r="I278" s="848">
        <f t="shared" si="440"/>
        <v>0</v>
      </c>
      <c r="J278" s="848">
        <f t="shared" si="440"/>
        <v>0</v>
      </c>
      <c r="K278" s="848">
        <f t="shared" si="440"/>
        <v>0</v>
      </c>
      <c r="L278" s="848">
        <f t="shared" si="440"/>
        <v>0</v>
      </c>
      <c r="M278" s="848">
        <f t="shared" si="440"/>
        <v>0</v>
      </c>
      <c r="N278" s="848">
        <f t="shared" si="440"/>
        <v>0</v>
      </c>
      <c r="O278" s="848">
        <f t="shared" si="440"/>
        <v>0</v>
      </c>
      <c r="P278" s="848">
        <f t="shared" si="440"/>
        <v>0</v>
      </c>
      <c r="Q278" s="13"/>
    </row>
    <row r="279" spans="1:17">
      <c r="A279" s="302"/>
      <c r="B279" s="850" t="s">
        <v>1257</v>
      </c>
      <c r="C279" s="844"/>
      <c r="D279" s="941"/>
      <c r="E279" s="838"/>
      <c r="F279" s="838"/>
      <c r="G279" s="851">
        <f t="shared" ref="G279:P279" si="441">G280+G285</f>
        <v>0</v>
      </c>
      <c r="H279" s="851">
        <f t="shared" si="441"/>
        <v>0</v>
      </c>
      <c r="I279" s="851">
        <f t="shared" si="441"/>
        <v>0</v>
      </c>
      <c r="J279" s="851">
        <f t="shared" si="441"/>
        <v>0</v>
      </c>
      <c r="K279" s="851">
        <f t="shared" si="441"/>
        <v>0</v>
      </c>
      <c r="L279" s="851">
        <f t="shared" si="441"/>
        <v>0</v>
      </c>
      <c r="M279" s="851">
        <f t="shared" si="441"/>
        <v>0</v>
      </c>
      <c r="N279" s="851">
        <f t="shared" si="441"/>
        <v>0</v>
      </c>
      <c r="O279" s="851">
        <f t="shared" si="441"/>
        <v>0</v>
      </c>
      <c r="P279" s="851">
        <f t="shared" si="441"/>
        <v>0</v>
      </c>
      <c r="Q279" s="13"/>
    </row>
    <row r="280" spans="1:17" customFormat="1" ht="15" customHeight="1">
      <c r="A280" s="303"/>
      <c r="B280" s="663" t="s">
        <v>1258</v>
      </c>
      <c r="C280" s="799"/>
      <c r="D280" s="870"/>
      <c r="E280" s="13"/>
      <c r="F280" s="13"/>
      <c r="G280" s="551">
        <f t="shared" ref="G280" si="442">SUM(G281:G285)</f>
        <v>0</v>
      </c>
      <c r="H280" s="551">
        <f t="shared" ref="H280" si="443">SUM(H281:H285)</f>
        <v>0</v>
      </c>
      <c r="I280" s="551">
        <f t="shared" ref="I280" si="444">SUM(I281:I285)</f>
        <v>0</v>
      </c>
      <c r="J280" s="551">
        <f t="shared" ref="J280" si="445">SUM(J281:J285)</f>
        <v>0</v>
      </c>
      <c r="K280" s="551">
        <f t="shared" ref="K280" si="446">SUM(K281:K285)</f>
        <v>0</v>
      </c>
      <c r="L280" s="551">
        <f t="shared" ref="L280" si="447">SUM(L281:L285)</f>
        <v>0</v>
      </c>
      <c r="M280" s="551">
        <f t="shared" ref="M280" si="448">SUM(M281:M285)</f>
        <v>0</v>
      </c>
      <c r="N280" s="551">
        <f t="shared" ref="N280" si="449">SUM(N281:N285)</f>
        <v>0</v>
      </c>
      <c r="O280" s="551">
        <f t="shared" ref="O280" si="450">SUM(O281:O285)</f>
        <v>0</v>
      </c>
      <c r="P280" s="551">
        <f t="shared" ref="P280" si="451">SUM(P281:P285)</f>
        <v>0</v>
      </c>
      <c r="Q280" s="13"/>
    </row>
    <row r="281" spans="1:17">
      <c r="A281" s="13"/>
      <c r="B281" s="664" t="s">
        <v>1259</v>
      </c>
      <c r="C281" s="799"/>
      <c r="D281" s="870"/>
      <c r="E281" s="13"/>
      <c r="F281" s="13"/>
      <c r="G281" s="543">
        <f t="shared" ref="G281:P281" si="452">G79*G192</f>
        <v>0</v>
      </c>
      <c r="H281" s="543">
        <f t="shared" si="452"/>
        <v>0</v>
      </c>
      <c r="I281" s="543">
        <f t="shared" si="452"/>
        <v>0</v>
      </c>
      <c r="J281" s="543">
        <f t="shared" si="452"/>
        <v>0</v>
      </c>
      <c r="K281" s="543">
        <f t="shared" si="452"/>
        <v>0</v>
      </c>
      <c r="L281" s="543">
        <f t="shared" si="452"/>
        <v>0</v>
      </c>
      <c r="M281" s="543">
        <f t="shared" si="452"/>
        <v>0</v>
      </c>
      <c r="N281" s="543">
        <f t="shared" si="452"/>
        <v>0</v>
      </c>
      <c r="O281" s="543">
        <f t="shared" si="452"/>
        <v>0</v>
      </c>
      <c r="P281" s="543">
        <f t="shared" si="452"/>
        <v>0</v>
      </c>
      <c r="Q281" s="13"/>
    </row>
    <row r="282" spans="1:17">
      <c r="A282" s="13"/>
      <c r="B282" s="664" t="s">
        <v>1260</v>
      </c>
      <c r="C282" s="799"/>
      <c r="D282" s="870"/>
      <c r="E282" s="13"/>
      <c r="F282" s="13"/>
      <c r="G282" s="543">
        <f t="shared" ref="G282:P282" si="453">G80*G193</f>
        <v>0</v>
      </c>
      <c r="H282" s="543">
        <f t="shared" si="453"/>
        <v>0</v>
      </c>
      <c r="I282" s="543">
        <f t="shared" si="453"/>
        <v>0</v>
      </c>
      <c r="J282" s="543">
        <f t="shared" si="453"/>
        <v>0</v>
      </c>
      <c r="K282" s="543">
        <f t="shared" si="453"/>
        <v>0</v>
      </c>
      <c r="L282" s="543">
        <f t="shared" si="453"/>
        <v>0</v>
      </c>
      <c r="M282" s="543">
        <f t="shared" si="453"/>
        <v>0</v>
      </c>
      <c r="N282" s="543">
        <f t="shared" si="453"/>
        <v>0</v>
      </c>
      <c r="O282" s="543">
        <f t="shared" si="453"/>
        <v>0</v>
      </c>
      <c r="P282" s="543">
        <f t="shared" si="453"/>
        <v>0</v>
      </c>
      <c r="Q282" s="13"/>
    </row>
    <row r="283" spans="1:17">
      <c r="A283" s="13"/>
      <c r="B283" s="664" t="s">
        <v>1270</v>
      </c>
      <c r="C283" s="799"/>
      <c r="D283" s="870"/>
      <c r="E283" s="13"/>
      <c r="F283" s="13"/>
      <c r="G283" s="543">
        <f t="shared" ref="G283:P283" si="454">G81*G194</f>
        <v>0</v>
      </c>
      <c r="H283" s="543">
        <f t="shared" si="454"/>
        <v>0</v>
      </c>
      <c r="I283" s="543">
        <f t="shared" si="454"/>
        <v>0</v>
      </c>
      <c r="J283" s="543">
        <f t="shared" si="454"/>
        <v>0</v>
      </c>
      <c r="K283" s="543">
        <f t="shared" si="454"/>
        <v>0</v>
      </c>
      <c r="L283" s="543">
        <f t="shared" si="454"/>
        <v>0</v>
      </c>
      <c r="M283" s="543">
        <f t="shared" si="454"/>
        <v>0</v>
      </c>
      <c r="N283" s="543">
        <f t="shared" si="454"/>
        <v>0</v>
      </c>
      <c r="O283" s="543">
        <f t="shared" si="454"/>
        <v>0</v>
      </c>
      <c r="P283" s="543">
        <f t="shared" si="454"/>
        <v>0</v>
      </c>
      <c r="Q283" s="13"/>
    </row>
    <row r="284" spans="1:17">
      <c r="A284" s="13"/>
      <c r="B284" s="664" t="s">
        <v>1271</v>
      </c>
      <c r="C284" s="799"/>
      <c r="D284" s="870"/>
      <c r="E284" s="13"/>
      <c r="F284" s="13"/>
      <c r="G284" s="543">
        <f t="shared" ref="G284:P284" si="455">G82*G195</f>
        <v>0</v>
      </c>
      <c r="H284" s="543">
        <f t="shared" si="455"/>
        <v>0</v>
      </c>
      <c r="I284" s="543">
        <f t="shared" si="455"/>
        <v>0</v>
      </c>
      <c r="J284" s="543">
        <f t="shared" si="455"/>
        <v>0</v>
      </c>
      <c r="K284" s="543">
        <f t="shared" si="455"/>
        <v>0</v>
      </c>
      <c r="L284" s="543">
        <f t="shared" si="455"/>
        <v>0</v>
      </c>
      <c r="M284" s="543">
        <f t="shared" si="455"/>
        <v>0</v>
      </c>
      <c r="N284" s="543">
        <f t="shared" si="455"/>
        <v>0</v>
      </c>
      <c r="O284" s="543">
        <f t="shared" si="455"/>
        <v>0</v>
      </c>
      <c r="P284" s="543">
        <f t="shared" si="455"/>
        <v>0</v>
      </c>
      <c r="Q284" s="13"/>
    </row>
    <row r="285" spans="1:17" customFormat="1">
      <c r="A285" s="303"/>
      <c r="B285" s="663" t="s">
        <v>1264</v>
      </c>
      <c r="C285" s="799"/>
      <c r="D285" s="870"/>
      <c r="E285" s="13"/>
      <c r="F285" s="13"/>
      <c r="G285" s="551">
        <f t="shared" ref="G285" si="456">SUM(G286:G290)</f>
        <v>0</v>
      </c>
      <c r="H285" s="551">
        <f t="shared" ref="H285" si="457">SUM(H286:H290)</f>
        <v>0</v>
      </c>
      <c r="I285" s="551">
        <f t="shared" ref="I285" si="458">SUM(I286:I290)</f>
        <v>0</v>
      </c>
      <c r="J285" s="551">
        <f t="shared" ref="J285" si="459">SUM(J286:J290)</f>
        <v>0</v>
      </c>
      <c r="K285" s="551">
        <f t="shared" ref="K285" si="460">SUM(K286:K290)</f>
        <v>0</v>
      </c>
      <c r="L285" s="551">
        <f t="shared" ref="L285" si="461">SUM(L286:L290)</f>
        <v>0</v>
      </c>
      <c r="M285" s="551">
        <f t="shared" ref="M285" si="462">SUM(M286:M290)</f>
        <v>0</v>
      </c>
      <c r="N285" s="551">
        <f t="shared" ref="N285" si="463">SUM(N286:N290)</f>
        <v>0</v>
      </c>
      <c r="O285" s="551">
        <f t="shared" ref="O285" si="464">SUM(O286:O290)</f>
        <v>0</v>
      </c>
      <c r="P285" s="551">
        <f t="shared" ref="P285" si="465">SUM(P286:P290)</f>
        <v>0</v>
      </c>
      <c r="Q285" s="13"/>
    </row>
    <row r="286" spans="1:17">
      <c r="A286" s="13"/>
      <c r="B286" s="664" t="s">
        <v>1259</v>
      </c>
      <c r="C286" s="799"/>
      <c r="D286" s="870"/>
      <c r="E286" s="13"/>
      <c r="F286" s="13"/>
      <c r="G286" s="543">
        <f t="shared" ref="G286:P286" si="466">G84*G197</f>
        <v>0</v>
      </c>
      <c r="H286" s="543">
        <f t="shared" si="466"/>
        <v>0</v>
      </c>
      <c r="I286" s="543">
        <f t="shared" si="466"/>
        <v>0</v>
      </c>
      <c r="J286" s="543">
        <f t="shared" si="466"/>
        <v>0</v>
      </c>
      <c r="K286" s="543">
        <f t="shared" si="466"/>
        <v>0</v>
      </c>
      <c r="L286" s="543">
        <f t="shared" si="466"/>
        <v>0</v>
      </c>
      <c r="M286" s="543">
        <f t="shared" si="466"/>
        <v>0</v>
      </c>
      <c r="N286" s="543">
        <f t="shared" si="466"/>
        <v>0</v>
      </c>
      <c r="O286" s="543">
        <f t="shared" si="466"/>
        <v>0</v>
      </c>
      <c r="P286" s="543">
        <f t="shared" si="466"/>
        <v>0</v>
      </c>
      <c r="Q286" s="13"/>
    </row>
    <row r="287" spans="1:17">
      <c r="A287" s="13"/>
      <c r="B287" s="664" t="s">
        <v>1260</v>
      </c>
      <c r="C287" s="799"/>
      <c r="D287" s="870"/>
      <c r="E287" s="13"/>
      <c r="F287" s="13"/>
      <c r="G287" s="543">
        <f t="shared" ref="G287:P287" si="467">G85*G198</f>
        <v>0</v>
      </c>
      <c r="H287" s="543">
        <f t="shared" si="467"/>
        <v>0</v>
      </c>
      <c r="I287" s="543">
        <f t="shared" si="467"/>
        <v>0</v>
      </c>
      <c r="J287" s="543">
        <f t="shared" si="467"/>
        <v>0</v>
      </c>
      <c r="K287" s="543">
        <f t="shared" si="467"/>
        <v>0</v>
      </c>
      <c r="L287" s="543">
        <f t="shared" si="467"/>
        <v>0</v>
      </c>
      <c r="M287" s="543">
        <f t="shared" si="467"/>
        <v>0</v>
      </c>
      <c r="N287" s="543">
        <f t="shared" si="467"/>
        <v>0</v>
      </c>
      <c r="O287" s="543">
        <f t="shared" si="467"/>
        <v>0</v>
      </c>
      <c r="P287" s="543">
        <f t="shared" si="467"/>
        <v>0</v>
      </c>
      <c r="Q287" s="13"/>
    </row>
    <row r="288" spans="1:17">
      <c r="A288" s="13"/>
      <c r="B288" s="664" t="s">
        <v>1270</v>
      </c>
      <c r="C288" s="799"/>
      <c r="D288" s="870"/>
      <c r="E288" s="13"/>
      <c r="F288" s="13"/>
      <c r="G288" s="543">
        <f t="shared" ref="G288:P288" si="468">G86*G199</f>
        <v>0</v>
      </c>
      <c r="H288" s="543">
        <f t="shared" si="468"/>
        <v>0</v>
      </c>
      <c r="I288" s="543">
        <f t="shared" si="468"/>
        <v>0</v>
      </c>
      <c r="J288" s="543">
        <f t="shared" si="468"/>
        <v>0</v>
      </c>
      <c r="K288" s="543">
        <f t="shared" si="468"/>
        <v>0</v>
      </c>
      <c r="L288" s="543">
        <f t="shared" si="468"/>
        <v>0</v>
      </c>
      <c r="M288" s="543">
        <f t="shared" si="468"/>
        <v>0</v>
      </c>
      <c r="N288" s="543">
        <f t="shared" si="468"/>
        <v>0</v>
      </c>
      <c r="O288" s="543">
        <f t="shared" si="468"/>
        <v>0</v>
      </c>
      <c r="P288" s="543">
        <f t="shared" si="468"/>
        <v>0</v>
      </c>
      <c r="Q288" s="13"/>
    </row>
    <row r="289" spans="1:17">
      <c r="A289" s="13"/>
      <c r="B289" s="665" t="s">
        <v>1271</v>
      </c>
      <c r="C289" s="800"/>
      <c r="D289" s="871"/>
      <c r="E289" s="787"/>
      <c r="F289" s="787"/>
      <c r="G289" s="547">
        <f t="shared" ref="G289:P289" si="469">G87*G200</f>
        <v>0</v>
      </c>
      <c r="H289" s="547">
        <f t="shared" si="469"/>
        <v>0</v>
      </c>
      <c r="I289" s="547">
        <f t="shared" si="469"/>
        <v>0</v>
      </c>
      <c r="J289" s="547">
        <f t="shared" si="469"/>
        <v>0</v>
      </c>
      <c r="K289" s="547">
        <f t="shared" si="469"/>
        <v>0</v>
      </c>
      <c r="L289" s="547">
        <f t="shared" si="469"/>
        <v>0</v>
      </c>
      <c r="M289" s="547">
        <f t="shared" si="469"/>
        <v>0</v>
      </c>
      <c r="N289" s="547">
        <f t="shared" si="469"/>
        <v>0</v>
      </c>
      <c r="O289" s="547">
        <f t="shared" si="469"/>
        <v>0</v>
      </c>
      <c r="P289" s="547">
        <f t="shared" si="469"/>
        <v>0</v>
      </c>
      <c r="Q289" s="13"/>
    </row>
    <row r="290" spans="1:17" customFormat="1">
      <c r="A290" s="13"/>
      <c r="B290" s="852" t="s">
        <v>1265</v>
      </c>
      <c r="C290" s="844"/>
      <c r="D290" s="941"/>
      <c r="E290" s="838"/>
      <c r="F290" s="838"/>
      <c r="G290" s="851">
        <f t="shared" ref="G290" si="470">G291+G294</f>
        <v>0</v>
      </c>
      <c r="H290" s="851">
        <f t="shared" ref="H290" si="471">H291+H294</f>
        <v>0</v>
      </c>
      <c r="I290" s="851">
        <f t="shared" ref="I290" si="472">I291+I294</f>
        <v>0</v>
      </c>
      <c r="J290" s="851">
        <f t="shared" ref="J290" si="473">J291+J294</f>
        <v>0</v>
      </c>
      <c r="K290" s="851">
        <f t="shared" ref="K290" si="474">K291+K294</f>
        <v>0</v>
      </c>
      <c r="L290" s="851">
        <f t="shared" ref="L290" si="475">L291+L294</f>
        <v>0</v>
      </c>
      <c r="M290" s="851">
        <f t="shared" ref="M290" si="476">M291+M294</f>
        <v>0</v>
      </c>
      <c r="N290" s="851">
        <f t="shared" ref="N290" si="477">N291+N294</f>
        <v>0</v>
      </c>
      <c r="O290" s="851">
        <f t="shared" ref="O290" si="478">O291+O294</f>
        <v>0</v>
      </c>
      <c r="P290" s="851">
        <f t="shared" ref="P290" si="479">P291+P294</f>
        <v>0</v>
      </c>
      <c r="Q290" s="13"/>
    </row>
    <row r="291" spans="1:17" customFormat="1">
      <c r="A291" s="13"/>
      <c r="B291" s="663" t="s">
        <v>1258</v>
      </c>
      <c r="C291" s="799"/>
      <c r="D291" s="870"/>
      <c r="E291" s="13"/>
      <c r="F291" s="13"/>
      <c r="G291" s="551">
        <f t="shared" ref="G291" si="480">SUM(G292:G293)</f>
        <v>0</v>
      </c>
      <c r="H291" s="551">
        <f t="shared" ref="H291" si="481">SUM(H292:H293)</f>
        <v>0</v>
      </c>
      <c r="I291" s="551">
        <f t="shared" ref="I291" si="482">SUM(I292:I293)</f>
        <v>0</v>
      </c>
      <c r="J291" s="551">
        <f t="shared" ref="J291" si="483">SUM(J292:J293)</f>
        <v>0</v>
      </c>
      <c r="K291" s="551">
        <f t="shared" ref="K291" si="484">SUM(K292:K293)</f>
        <v>0</v>
      </c>
      <c r="L291" s="551">
        <f t="shared" ref="L291" si="485">SUM(L292:L293)</f>
        <v>0</v>
      </c>
      <c r="M291" s="551">
        <f t="shared" ref="M291" si="486">SUM(M292:M293)</f>
        <v>0</v>
      </c>
      <c r="N291" s="551">
        <f t="shared" ref="N291" si="487">SUM(N292:N293)</f>
        <v>0</v>
      </c>
      <c r="O291" s="551">
        <f t="shared" ref="O291" si="488">SUM(O292:O293)</f>
        <v>0</v>
      </c>
      <c r="P291" s="551">
        <f t="shared" ref="P291" si="489">SUM(P292:P293)</f>
        <v>0</v>
      </c>
      <c r="Q291" s="13"/>
    </row>
    <row r="292" spans="1:17" customFormat="1">
      <c r="A292" s="13"/>
      <c r="B292" s="664" t="s">
        <v>1266</v>
      </c>
      <c r="C292" s="799"/>
      <c r="D292" s="870"/>
      <c r="E292" s="13"/>
      <c r="F292" s="13"/>
      <c r="G292" s="543">
        <f t="shared" ref="G292:P292" si="490">G90*G203</f>
        <v>0</v>
      </c>
      <c r="H292" s="543">
        <f t="shared" si="490"/>
        <v>0</v>
      </c>
      <c r="I292" s="543">
        <f t="shared" si="490"/>
        <v>0</v>
      </c>
      <c r="J292" s="543">
        <f t="shared" si="490"/>
        <v>0</v>
      </c>
      <c r="K292" s="543">
        <f t="shared" si="490"/>
        <v>0</v>
      </c>
      <c r="L292" s="543">
        <f t="shared" si="490"/>
        <v>0</v>
      </c>
      <c r="M292" s="543">
        <f t="shared" si="490"/>
        <v>0</v>
      </c>
      <c r="N292" s="543">
        <f t="shared" si="490"/>
        <v>0</v>
      </c>
      <c r="O292" s="543">
        <f t="shared" si="490"/>
        <v>0</v>
      </c>
      <c r="P292" s="543">
        <f t="shared" si="490"/>
        <v>0</v>
      </c>
      <c r="Q292" s="13"/>
    </row>
    <row r="293" spans="1:17" customFormat="1">
      <c r="A293" s="13"/>
      <c r="B293" s="664" t="s">
        <v>1267</v>
      </c>
      <c r="C293" s="799"/>
      <c r="D293" s="870"/>
      <c r="E293" s="13"/>
      <c r="F293" s="13"/>
      <c r="G293" s="543">
        <f t="shared" ref="G293:P293" si="491">G91*G204</f>
        <v>0</v>
      </c>
      <c r="H293" s="543">
        <f t="shared" si="491"/>
        <v>0</v>
      </c>
      <c r="I293" s="543">
        <f t="shared" si="491"/>
        <v>0</v>
      </c>
      <c r="J293" s="543">
        <f t="shared" si="491"/>
        <v>0</v>
      </c>
      <c r="K293" s="543">
        <f t="shared" si="491"/>
        <v>0</v>
      </c>
      <c r="L293" s="543">
        <f t="shared" si="491"/>
        <v>0</v>
      </c>
      <c r="M293" s="543">
        <f t="shared" si="491"/>
        <v>0</v>
      </c>
      <c r="N293" s="543">
        <f t="shared" si="491"/>
        <v>0</v>
      </c>
      <c r="O293" s="543">
        <f t="shared" si="491"/>
        <v>0</v>
      </c>
      <c r="P293" s="543">
        <f t="shared" si="491"/>
        <v>0</v>
      </c>
      <c r="Q293" s="13"/>
    </row>
    <row r="294" spans="1:17" customFormat="1">
      <c r="A294" s="13"/>
      <c r="B294" s="418" t="s">
        <v>1264</v>
      </c>
      <c r="C294" s="799"/>
      <c r="D294" s="870"/>
      <c r="E294" s="13"/>
      <c r="F294" s="13"/>
      <c r="G294" s="551">
        <f t="shared" ref="G294" si="492">SUM(G295:G296)</f>
        <v>0</v>
      </c>
      <c r="H294" s="551">
        <f t="shared" ref="H294" si="493">SUM(H295:H296)</f>
        <v>0</v>
      </c>
      <c r="I294" s="551">
        <f t="shared" ref="I294" si="494">SUM(I295:I296)</f>
        <v>0</v>
      </c>
      <c r="J294" s="551">
        <f t="shared" ref="J294" si="495">SUM(J295:J296)</f>
        <v>0</v>
      </c>
      <c r="K294" s="551">
        <f t="shared" ref="K294" si="496">SUM(K295:K296)</f>
        <v>0</v>
      </c>
      <c r="L294" s="551">
        <f t="shared" ref="L294" si="497">SUM(L295:L296)</f>
        <v>0</v>
      </c>
      <c r="M294" s="551">
        <f t="shared" ref="M294" si="498">SUM(M295:M296)</f>
        <v>0</v>
      </c>
      <c r="N294" s="551">
        <f t="shared" ref="N294" si="499">SUM(N295:N296)</f>
        <v>0</v>
      </c>
      <c r="O294" s="551">
        <f t="shared" ref="O294" si="500">SUM(O295:O296)</f>
        <v>0</v>
      </c>
      <c r="P294" s="551">
        <f t="shared" ref="P294" si="501">SUM(P295:P296)</f>
        <v>0</v>
      </c>
      <c r="Q294" s="13"/>
    </row>
    <row r="295" spans="1:17" customFormat="1">
      <c r="A295" s="13"/>
      <c r="B295" s="664" t="s">
        <v>1266</v>
      </c>
      <c r="C295" s="799"/>
      <c r="D295" s="870"/>
      <c r="E295" s="13"/>
      <c r="F295" s="13"/>
      <c r="G295" s="543">
        <f t="shared" ref="G295:P295" si="502">G93*G206</f>
        <v>0</v>
      </c>
      <c r="H295" s="543">
        <f t="shared" si="502"/>
        <v>0</v>
      </c>
      <c r="I295" s="543">
        <f t="shared" si="502"/>
        <v>0</v>
      </c>
      <c r="J295" s="543">
        <f t="shared" si="502"/>
        <v>0</v>
      </c>
      <c r="K295" s="543">
        <f t="shared" si="502"/>
        <v>0</v>
      </c>
      <c r="L295" s="543">
        <f t="shared" si="502"/>
        <v>0</v>
      </c>
      <c r="M295" s="543">
        <f t="shared" si="502"/>
        <v>0</v>
      </c>
      <c r="N295" s="543">
        <f t="shared" si="502"/>
        <v>0</v>
      </c>
      <c r="O295" s="543">
        <f t="shared" si="502"/>
        <v>0</v>
      </c>
      <c r="P295" s="543">
        <f t="shared" si="502"/>
        <v>0</v>
      </c>
      <c r="Q295" s="13"/>
    </row>
    <row r="296" spans="1:17" customFormat="1">
      <c r="A296" s="13"/>
      <c r="B296" s="665" t="s">
        <v>1267</v>
      </c>
      <c r="C296" s="800"/>
      <c r="D296" s="871"/>
      <c r="E296" s="787"/>
      <c r="F296" s="787"/>
      <c r="G296" s="547">
        <f t="shared" ref="G296:P296" si="503">G94*G207</f>
        <v>0</v>
      </c>
      <c r="H296" s="547">
        <f t="shared" si="503"/>
        <v>0</v>
      </c>
      <c r="I296" s="547">
        <f t="shared" si="503"/>
        <v>0</v>
      </c>
      <c r="J296" s="547">
        <f t="shared" si="503"/>
        <v>0</v>
      </c>
      <c r="K296" s="547">
        <f t="shared" si="503"/>
        <v>0</v>
      </c>
      <c r="L296" s="547">
        <f t="shared" si="503"/>
        <v>0</v>
      </c>
      <c r="M296" s="547">
        <f t="shared" si="503"/>
        <v>0</v>
      </c>
      <c r="N296" s="547">
        <f t="shared" si="503"/>
        <v>0</v>
      </c>
      <c r="O296" s="547">
        <f t="shared" si="503"/>
        <v>0</v>
      </c>
      <c r="P296" s="547">
        <f t="shared" si="503"/>
        <v>0</v>
      </c>
      <c r="Q296" s="13"/>
    </row>
    <row r="297" spans="1:17" customFormat="1">
      <c r="A297" s="13"/>
      <c r="B297" s="850" t="s">
        <v>1268</v>
      </c>
      <c r="C297" s="844"/>
      <c r="D297" s="941"/>
      <c r="E297" s="845"/>
      <c r="F297" s="700"/>
      <c r="G297" s="851">
        <f t="shared" ref="G297" si="504">G298+G301</f>
        <v>0</v>
      </c>
      <c r="H297" s="851">
        <f t="shared" ref="H297" si="505">H298+H301</f>
        <v>0</v>
      </c>
      <c r="I297" s="851">
        <f t="shared" ref="I297" si="506">I298+I301</f>
        <v>0</v>
      </c>
      <c r="J297" s="851">
        <f t="shared" ref="J297" si="507">J298+J301</f>
        <v>0</v>
      </c>
      <c r="K297" s="851">
        <f t="shared" ref="K297" si="508">K298+K301</f>
        <v>0</v>
      </c>
      <c r="L297" s="851">
        <f t="shared" ref="L297" si="509">L298+L301</f>
        <v>0</v>
      </c>
      <c r="M297" s="851">
        <f t="shared" ref="M297" si="510">M298+M301</f>
        <v>0</v>
      </c>
      <c r="N297" s="851">
        <f t="shared" ref="N297" si="511">N298+N301</f>
        <v>0</v>
      </c>
      <c r="O297" s="851">
        <f t="shared" ref="O297" si="512">O298+O301</f>
        <v>0</v>
      </c>
      <c r="P297" s="851">
        <f t="shared" ref="P297" si="513">P298+P301</f>
        <v>0</v>
      </c>
      <c r="Q297" s="13"/>
    </row>
    <row r="298" spans="1:17" customFormat="1">
      <c r="A298" s="13"/>
      <c r="B298" s="663" t="s">
        <v>1258</v>
      </c>
      <c r="C298" s="799"/>
      <c r="D298" s="870"/>
      <c r="E298" s="846"/>
      <c r="F298" s="788"/>
      <c r="G298" s="551">
        <f t="shared" ref="G298" si="514">SUM(G299:G300)</f>
        <v>0</v>
      </c>
      <c r="H298" s="551">
        <f t="shared" ref="H298" si="515">SUM(H299:H300)</f>
        <v>0</v>
      </c>
      <c r="I298" s="551">
        <f t="shared" ref="I298" si="516">SUM(I299:I300)</f>
        <v>0</v>
      </c>
      <c r="J298" s="551">
        <f t="shared" ref="J298" si="517">SUM(J299:J300)</f>
        <v>0</v>
      </c>
      <c r="K298" s="551">
        <f t="shared" ref="K298" si="518">SUM(K299:K300)</f>
        <v>0</v>
      </c>
      <c r="L298" s="551">
        <f t="shared" ref="L298" si="519">SUM(L299:L300)</f>
        <v>0</v>
      </c>
      <c r="M298" s="551">
        <f t="shared" ref="M298" si="520">SUM(M299:M300)</f>
        <v>0</v>
      </c>
      <c r="N298" s="551">
        <f t="shared" ref="N298" si="521">SUM(N299:N300)</f>
        <v>0</v>
      </c>
      <c r="O298" s="551">
        <f t="shared" ref="O298" si="522">SUM(O299:O300)</f>
        <v>0</v>
      </c>
      <c r="P298" s="551">
        <f t="shared" ref="P298" si="523">SUM(P299:P300)</f>
        <v>0</v>
      </c>
      <c r="Q298" s="13"/>
    </row>
    <row r="299" spans="1:17" customFormat="1">
      <c r="A299" s="13"/>
      <c r="B299" s="664" t="s">
        <v>1266</v>
      </c>
      <c r="C299" s="799"/>
      <c r="D299" s="870"/>
      <c r="E299" s="846"/>
      <c r="F299" s="788"/>
      <c r="G299" s="543">
        <f t="shared" ref="G299:P299" si="524">G97*G210</f>
        <v>0</v>
      </c>
      <c r="H299" s="543">
        <f t="shared" si="524"/>
        <v>0</v>
      </c>
      <c r="I299" s="543">
        <f t="shared" si="524"/>
        <v>0</v>
      </c>
      <c r="J299" s="543">
        <f t="shared" si="524"/>
        <v>0</v>
      </c>
      <c r="K299" s="543">
        <f t="shared" si="524"/>
        <v>0</v>
      </c>
      <c r="L299" s="543">
        <f t="shared" si="524"/>
        <v>0</v>
      </c>
      <c r="M299" s="543">
        <f t="shared" si="524"/>
        <v>0</v>
      </c>
      <c r="N299" s="543">
        <f t="shared" si="524"/>
        <v>0</v>
      </c>
      <c r="O299" s="543">
        <f t="shared" si="524"/>
        <v>0</v>
      </c>
      <c r="P299" s="543">
        <f t="shared" si="524"/>
        <v>0</v>
      </c>
      <c r="Q299" s="13"/>
    </row>
    <row r="300" spans="1:17" customFormat="1">
      <c r="A300" s="13"/>
      <c r="B300" s="664" t="s">
        <v>1267</v>
      </c>
      <c r="C300" s="799"/>
      <c r="D300" s="870"/>
      <c r="E300" s="846"/>
      <c r="F300" s="788"/>
      <c r="G300" s="543">
        <f t="shared" ref="G300:P300" si="525">G98*G211</f>
        <v>0</v>
      </c>
      <c r="H300" s="543">
        <f t="shared" si="525"/>
        <v>0</v>
      </c>
      <c r="I300" s="543">
        <f t="shared" si="525"/>
        <v>0</v>
      </c>
      <c r="J300" s="543">
        <f t="shared" si="525"/>
        <v>0</v>
      </c>
      <c r="K300" s="543">
        <f t="shared" si="525"/>
        <v>0</v>
      </c>
      <c r="L300" s="543">
        <f t="shared" si="525"/>
        <v>0</v>
      </c>
      <c r="M300" s="543">
        <f t="shared" si="525"/>
        <v>0</v>
      </c>
      <c r="N300" s="543">
        <f t="shared" si="525"/>
        <v>0</v>
      </c>
      <c r="O300" s="543">
        <f t="shared" si="525"/>
        <v>0</v>
      </c>
      <c r="P300" s="543">
        <f t="shared" si="525"/>
        <v>0</v>
      </c>
      <c r="Q300" s="13"/>
    </row>
    <row r="301" spans="1:17" customFormat="1">
      <c r="A301" s="13"/>
      <c r="B301" s="418" t="s">
        <v>1264</v>
      </c>
      <c r="C301" s="799"/>
      <c r="D301" s="870"/>
      <c r="E301" s="846"/>
      <c r="F301" s="788"/>
      <c r="G301" s="551">
        <f t="shared" ref="G301" si="526">SUM(G302:G303)</f>
        <v>0</v>
      </c>
      <c r="H301" s="551">
        <f t="shared" ref="H301" si="527">SUM(H302:H303)</f>
        <v>0</v>
      </c>
      <c r="I301" s="551">
        <f t="shared" ref="I301" si="528">SUM(I302:I303)</f>
        <v>0</v>
      </c>
      <c r="J301" s="551">
        <f t="shared" ref="J301" si="529">SUM(J302:J303)</f>
        <v>0</v>
      </c>
      <c r="K301" s="551">
        <f t="shared" ref="K301" si="530">SUM(K302:K303)</f>
        <v>0</v>
      </c>
      <c r="L301" s="551">
        <f t="shared" ref="L301" si="531">SUM(L302:L303)</f>
        <v>0</v>
      </c>
      <c r="M301" s="551">
        <f t="shared" ref="M301" si="532">SUM(M302:M303)</f>
        <v>0</v>
      </c>
      <c r="N301" s="551">
        <f t="shared" ref="N301" si="533">SUM(N302:N303)</f>
        <v>0</v>
      </c>
      <c r="O301" s="551">
        <f t="shared" ref="O301" si="534">SUM(O302:O303)</f>
        <v>0</v>
      </c>
      <c r="P301" s="551">
        <f t="shared" ref="P301" si="535">SUM(P302:P303)</f>
        <v>0</v>
      </c>
      <c r="Q301" s="13"/>
    </row>
    <row r="302" spans="1:17" customFormat="1">
      <c r="A302" s="13"/>
      <c r="B302" s="664" t="s">
        <v>1266</v>
      </c>
      <c r="C302" s="799"/>
      <c r="D302" s="870"/>
      <c r="E302" s="846"/>
      <c r="F302" s="788"/>
      <c r="G302" s="542">
        <f t="shared" ref="G302:P302" si="536">G100*G213</f>
        <v>0</v>
      </c>
      <c r="H302" s="544">
        <f t="shared" si="536"/>
        <v>0</v>
      </c>
      <c r="I302" s="544">
        <f t="shared" si="536"/>
        <v>0</v>
      </c>
      <c r="J302" s="544">
        <f t="shared" si="536"/>
        <v>0</v>
      </c>
      <c r="K302" s="544">
        <f t="shared" si="536"/>
        <v>0</v>
      </c>
      <c r="L302" s="544">
        <f t="shared" si="536"/>
        <v>0</v>
      </c>
      <c r="M302" s="544">
        <f t="shared" si="536"/>
        <v>0</v>
      </c>
      <c r="N302" s="544">
        <f t="shared" si="536"/>
        <v>0</v>
      </c>
      <c r="O302" s="544">
        <f t="shared" si="536"/>
        <v>0</v>
      </c>
      <c r="P302" s="545">
        <f t="shared" si="536"/>
        <v>0</v>
      </c>
      <c r="Q302" s="13"/>
    </row>
    <row r="303" spans="1:17" customFormat="1">
      <c r="A303" s="303"/>
      <c r="B303" s="665" t="s">
        <v>1267</v>
      </c>
      <c r="C303" s="800"/>
      <c r="D303" s="871"/>
      <c r="E303" s="847"/>
      <c r="F303" s="701"/>
      <c r="G303" s="547">
        <f t="shared" ref="G303:O303" si="537">G101*G214</f>
        <v>0</v>
      </c>
      <c r="H303" s="547">
        <f t="shared" si="537"/>
        <v>0</v>
      </c>
      <c r="I303" s="547">
        <f t="shared" si="537"/>
        <v>0</v>
      </c>
      <c r="J303" s="547">
        <f t="shared" si="537"/>
        <v>0</v>
      </c>
      <c r="K303" s="547">
        <f t="shared" si="537"/>
        <v>0</v>
      </c>
      <c r="L303" s="547">
        <f t="shared" si="537"/>
        <v>0</v>
      </c>
      <c r="M303" s="547">
        <f t="shared" si="537"/>
        <v>0</v>
      </c>
      <c r="N303" s="547">
        <f t="shared" si="537"/>
        <v>0</v>
      </c>
      <c r="O303" s="547">
        <f t="shared" si="537"/>
        <v>0</v>
      </c>
      <c r="P303" s="547">
        <f>P101*P214</f>
        <v>0</v>
      </c>
      <c r="Q303" s="13"/>
    </row>
    <row r="304" spans="1:17" customFormat="1">
      <c r="A304" s="303"/>
      <c r="B304" s="266" t="s">
        <v>1357</v>
      </c>
      <c r="C304" s="1091">
        <f>C250</f>
        <v>0</v>
      </c>
      <c r="D304" s="585">
        <f>D250</f>
        <v>0</v>
      </c>
      <c r="E304" s="44"/>
      <c r="F304" s="37"/>
      <c r="G304" s="908" t="e">
        <f>+G250+G278</f>
        <v>#VALUE!</v>
      </c>
      <c r="H304" s="908" t="e">
        <f t="shared" ref="H304:P304" si="538">+H250+H278</f>
        <v>#VALUE!</v>
      </c>
      <c r="I304" s="908" t="e">
        <f t="shared" si="538"/>
        <v>#VALUE!</v>
      </c>
      <c r="J304" s="908" t="e">
        <f t="shared" si="538"/>
        <v>#VALUE!</v>
      </c>
      <c r="K304" s="908" t="e">
        <f t="shared" si="538"/>
        <v>#VALUE!</v>
      </c>
      <c r="L304" s="908" t="e">
        <f t="shared" si="538"/>
        <v>#VALUE!</v>
      </c>
      <c r="M304" s="908" t="e">
        <f t="shared" si="538"/>
        <v>#VALUE!</v>
      </c>
      <c r="N304" s="908" t="e">
        <f t="shared" si="538"/>
        <v>#VALUE!</v>
      </c>
      <c r="O304" s="908" t="e">
        <f t="shared" si="538"/>
        <v>#VALUE!</v>
      </c>
      <c r="P304" s="908">
        <f t="shared" si="538"/>
        <v>0</v>
      </c>
      <c r="Q304" s="13"/>
    </row>
    <row r="305" spans="1:17" s="557" customFormat="1">
      <c r="A305" s="69"/>
      <c r="B305" s="528" t="str">
        <f>"TVA (à "&amp;C305*100&amp;"%)"</f>
        <v>TVA (à 20%)</v>
      </c>
      <c r="C305" s="1092">
        <v>0.2</v>
      </c>
      <c r="D305" s="40"/>
      <c r="E305" s="44"/>
      <c r="F305" s="37"/>
      <c r="G305" s="511" t="e">
        <f t="shared" ref="G305:P305" si="539">G304*$C$107</f>
        <v>#VALUE!</v>
      </c>
      <c r="H305" s="511" t="e">
        <f t="shared" si="539"/>
        <v>#VALUE!</v>
      </c>
      <c r="I305" s="511" t="e">
        <f t="shared" si="539"/>
        <v>#VALUE!</v>
      </c>
      <c r="J305" s="511" t="e">
        <f t="shared" si="539"/>
        <v>#VALUE!</v>
      </c>
      <c r="K305" s="511" t="e">
        <f t="shared" si="539"/>
        <v>#VALUE!</v>
      </c>
      <c r="L305" s="511" t="e">
        <f t="shared" si="539"/>
        <v>#VALUE!</v>
      </c>
      <c r="M305" s="511" t="e">
        <f t="shared" si="539"/>
        <v>#VALUE!</v>
      </c>
      <c r="N305" s="511" t="e">
        <f t="shared" si="539"/>
        <v>#VALUE!</v>
      </c>
      <c r="O305" s="511" t="e">
        <f t="shared" si="539"/>
        <v>#VALUE!</v>
      </c>
      <c r="P305" s="511">
        <f t="shared" si="539"/>
        <v>0</v>
      </c>
      <c r="Q305" s="69"/>
    </row>
    <row r="306" spans="1:17" ht="30">
      <c r="A306" s="509" t="s">
        <v>477</v>
      </c>
      <c r="B306" s="232" t="s">
        <v>1358</v>
      </c>
      <c r="C306" s="1093" t="s">
        <v>180</v>
      </c>
      <c r="D306" s="794">
        <f>D304</f>
        <v>0</v>
      </c>
      <c r="E306" s="847"/>
      <c r="F306" s="701"/>
      <c r="G306" s="908" t="e">
        <f>IF($C$304="HT",G304+G305,G304)</f>
        <v>#VALUE!</v>
      </c>
      <c r="H306" s="908" t="e">
        <f t="shared" ref="H306:P306" si="540">IF($C$304="HT",H304+H305,H304)</f>
        <v>#VALUE!</v>
      </c>
      <c r="I306" s="908" t="e">
        <f t="shared" si="540"/>
        <v>#VALUE!</v>
      </c>
      <c r="J306" s="908" t="e">
        <f t="shared" si="540"/>
        <v>#VALUE!</v>
      </c>
      <c r="K306" s="908" t="e">
        <f t="shared" si="540"/>
        <v>#VALUE!</v>
      </c>
      <c r="L306" s="908" t="e">
        <f t="shared" si="540"/>
        <v>#VALUE!</v>
      </c>
      <c r="M306" s="908" t="e">
        <f t="shared" si="540"/>
        <v>#VALUE!</v>
      </c>
      <c r="N306" s="908" t="e">
        <f t="shared" si="540"/>
        <v>#VALUE!</v>
      </c>
      <c r="O306" s="908" t="e">
        <f t="shared" si="540"/>
        <v>#VALUE!</v>
      </c>
      <c r="P306" s="908">
        <f t="shared" si="540"/>
        <v>0</v>
      </c>
      <c r="Q306" s="13"/>
    </row>
    <row r="307" spans="1:17">
      <c r="A307" s="11"/>
      <c r="B307" s="11"/>
      <c r="C307" s="11"/>
      <c r="D307" s="11"/>
      <c r="E307" s="11"/>
      <c r="F307" s="11"/>
      <c r="G307" s="11"/>
      <c r="H307" s="11"/>
      <c r="I307" s="11"/>
      <c r="J307" s="11"/>
      <c r="K307" s="11"/>
      <c r="L307" s="11"/>
      <c r="M307" s="11"/>
      <c r="N307" s="11"/>
    </row>
    <row r="308" spans="1:17">
      <c r="A308" s="11"/>
      <c r="B308" s="11"/>
      <c r="C308" s="11"/>
      <c r="D308" s="11"/>
      <c r="E308" s="11"/>
      <c r="F308" s="11"/>
      <c r="G308" s="11"/>
      <c r="H308" s="11"/>
      <c r="I308" s="11"/>
      <c r="J308" s="11"/>
      <c r="K308" s="11"/>
      <c r="L308" s="11"/>
      <c r="M308" s="11"/>
      <c r="N308" s="11"/>
    </row>
    <row r="309" spans="1:17">
      <c r="A309" s="182" t="s">
        <v>481</v>
      </c>
      <c r="B309" s="183"/>
      <c r="C309" s="183"/>
      <c r="D309" s="183"/>
      <c r="E309" s="183"/>
      <c r="F309" s="183"/>
      <c r="G309" s="183"/>
      <c r="H309" s="183"/>
      <c r="I309" s="183"/>
      <c r="J309" s="183"/>
      <c r="K309" s="183"/>
      <c r="L309" s="183"/>
      <c r="M309" s="183"/>
      <c r="N309" s="183"/>
      <c r="O309" s="183"/>
      <c r="P309" s="183"/>
      <c r="Q309" s="183"/>
    </row>
    <row r="310" spans="1:17">
      <c r="A310" s="162" t="s">
        <v>482</v>
      </c>
      <c r="B310" s="97"/>
      <c r="C310" s="97"/>
      <c r="D310" s="97"/>
      <c r="E310" s="97"/>
      <c r="F310" s="97"/>
      <c r="G310" s="97"/>
      <c r="H310" s="97"/>
      <c r="I310" s="97"/>
      <c r="J310" s="97"/>
      <c r="K310" s="97"/>
      <c r="L310" s="97"/>
      <c r="M310" s="97"/>
      <c r="N310" s="97"/>
      <c r="O310" s="97"/>
      <c r="P310" s="97"/>
      <c r="Q310" s="97"/>
    </row>
    <row r="311" spans="1:17">
      <c r="A311" s="199" t="s">
        <v>1359</v>
      </c>
      <c r="B311" s="199" t="s">
        <v>410</v>
      </c>
      <c r="C311" s="200"/>
      <c r="D311" s="200"/>
      <c r="E311" s="200"/>
      <c r="F311" s="200"/>
      <c r="G311" s="200"/>
      <c r="H311" s="200"/>
      <c r="I311" s="200"/>
      <c r="J311" s="200"/>
      <c r="K311" s="200"/>
      <c r="L311" s="200"/>
      <c r="M311" s="200"/>
      <c r="N311" s="200"/>
      <c r="O311" s="200"/>
      <c r="P311" s="200"/>
      <c r="Q311" s="200"/>
    </row>
    <row r="312" spans="1:17">
      <c r="A312" s="69" t="s">
        <v>484</v>
      </c>
      <c r="B312" s="13"/>
      <c r="C312" s="13"/>
      <c r="D312" s="13"/>
      <c r="E312" s="13"/>
      <c r="F312" s="13"/>
      <c r="G312" s="13"/>
      <c r="H312" s="13"/>
      <c r="I312" s="13"/>
      <c r="J312" s="13"/>
      <c r="K312" s="13"/>
      <c r="L312" s="13"/>
      <c r="M312" s="13"/>
      <c r="N312" s="13"/>
      <c r="O312" s="13"/>
      <c r="P312" s="13"/>
      <c r="Q312" s="13"/>
    </row>
    <row r="313" spans="1:17">
      <c r="A313" s="13"/>
      <c r="B313" s="13"/>
      <c r="C313" s="33" t="s">
        <v>485</v>
      </c>
      <c r="D313" s="13"/>
      <c r="E313" s="13"/>
      <c r="F313" s="13"/>
      <c r="G313" s="13"/>
      <c r="H313" s="13"/>
      <c r="I313" s="13"/>
      <c r="J313" s="13"/>
      <c r="K313" s="13"/>
      <c r="L313" s="13"/>
      <c r="M313" s="13"/>
      <c r="N313" s="13"/>
      <c r="O313" s="13"/>
      <c r="P313" s="13"/>
      <c r="Q313" s="13"/>
    </row>
    <row r="314" spans="1:17">
      <c r="A314" s="13"/>
      <c r="B314" s="108" t="s">
        <v>486</v>
      </c>
      <c r="C314" s="105" t="s">
        <v>487</v>
      </c>
      <c r="D314" s="13"/>
      <c r="E314" s="13"/>
      <c r="F314" s="13"/>
      <c r="G314" s="13"/>
      <c r="H314" s="13"/>
      <c r="I314" s="13"/>
      <c r="J314" s="13"/>
      <c r="K314" s="13"/>
      <c r="L314" s="13"/>
      <c r="M314" s="13"/>
      <c r="N314" s="13"/>
      <c r="O314" s="13"/>
      <c r="P314" s="13"/>
      <c r="Q314" s="13"/>
    </row>
    <row r="315" spans="1:17">
      <c r="A315" s="13"/>
      <c r="B315" s="108" t="s">
        <v>488</v>
      </c>
      <c r="C315" s="105"/>
      <c r="D315" s="13"/>
      <c r="E315" s="13"/>
      <c r="F315" s="13"/>
      <c r="G315" s="13"/>
      <c r="H315" s="13"/>
      <c r="I315" s="13"/>
      <c r="J315" s="13"/>
      <c r="K315" s="13"/>
      <c r="L315" s="13"/>
      <c r="M315" s="13"/>
      <c r="N315" s="13"/>
      <c r="O315" s="13"/>
      <c r="P315" s="13"/>
      <c r="Q315" s="13"/>
    </row>
    <row r="316" spans="1:17">
      <c r="A316" s="13"/>
      <c r="B316" s="108" t="s">
        <v>489</v>
      </c>
      <c r="C316" s="105"/>
      <c r="D316" s="13"/>
      <c r="E316" s="13"/>
      <c r="F316" s="13"/>
      <c r="G316" s="13"/>
      <c r="H316" s="13"/>
      <c r="I316" s="13"/>
      <c r="J316" s="13"/>
      <c r="K316" s="13"/>
      <c r="L316" s="13"/>
      <c r="M316" s="13"/>
      <c r="N316" s="13"/>
      <c r="O316" s="13"/>
      <c r="P316" s="13"/>
      <c r="Q316" s="13"/>
    </row>
    <row r="317" spans="1:17">
      <c r="A317" s="200"/>
      <c r="B317" s="200"/>
      <c r="C317" s="200"/>
      <c r="D317" s="200"/>
      <c r="E317" s="200"/>
      <c r="F317" s="200"/>
      <c r="G317" s="200"/>
      <c r="H317" s="200"/>
      <c r="I317" s="200"/>
      <c r="J317" s="200"/>
      <c r="K317" s="200"/>
      <c r="L317" s="200"/>
      <c r="M317" s="200"/>
      <c r="N317" s="200"/>
      <c r="O317" s="200"/>
      <c r="P317" s="200"/>
      <c r="Q317" s="200"/>
    </row>
    <row r="318" spans="1:17">
      <c r="A318" s="201" t="s">
        <v>690</v>
      </c>
      <c r="B318" s="202"/>
      <c r="C318" s="202"/>
      <c r="D318" s="202"/>
      <c r="E318" s="202"/>
      <c r="F318" s="202"/>
      <c r="G318" s="202"/>
      <c r="H318" s="202"/>
      <c r="I318" s="202"/>
      <c r="J318" s="202"/>
      <c r="K318" s="202"/>
      <c r="L318" s="202"/>
      <c r="M318" s="202"/>
      <c r="N318" s="202"/>
      <c r="O318" s="202"/>
      <c r="P318" s="202"/>
      <c r="Q318" s="203"/>
    </row>
    <row r="319" spans="1:17">
      <c r="A319" s="204"/>
      <c r="B319" s="200"/>
      <c r="C319" s="217" t="s">
        <v>485</v>
      </c>
      <c r="D319" s="218" t="s">
        <v>644</v>
      </c>
      <c r="E319" s="205"/>
      <c r="F319" s="205"/>
      <c r="G319" s="205"/>
      <c r="H319" s="205"/>
      <c r="I319" s="205"/>
      <c r="J319" s="205"/>
      <c r="K319" s="205"/>
      <c r="L319" s="205"/>
      <c r="M319" s="205"/>
      <c r="N319" s="205"/>
      <c r="O319" s="200"/>
      <c r="P319" s="200"/>
      <c r="Q319" s="206"/>
    </row>
    <row r="320" spans="1:17">
      <c r="A320" s="204"/>
      <c r="B320" s="208" t="s">
        <v>486</v>
      </c>
      <c r="C320" s="209" t="s">
        <v>1360</v>
      </c>
      <c r="D320" s="209"/>
      <c r="E320" s="200"/>
      <c r="F320" s="200"/>
      <c r="G320" s="200"/>
      <c r="H320" s="200"/>
      <c r="I320" s="200"/>
      <c r="J320" s="200"/>
      <c r="K320" s="200"/>
      <c r="L320" s="200"/>
      <c r="M320" s="200"/>
      <c r="N320" s="200"/>
      <c r="O320" s="200"/>
      <c r="P320" s="200"/>
      <c r="Q320" s="206"/>
    </row>
    <row r="321" spans="1:17">
      <c r="A321" s="204"/>
      <c r="B321" s="208" t="s">
        <v>488</v>
      </c>
      <c r="C321" s="209" t="s">
        <v>1361</v>
      </c>
      <c r="D321" s="209"/>
      <c r="E321" s="200"/>
      <c r="F321" s="200"/>
      <c r="G321" s="200"/>
      <c r="H321" s="200"/>
      <c r="I321" s="200"/>
      <c r="J321" s="200"/>
      <c r="K321" s="200"/>
      <c r="L321" s="200"/>
      <c r="M321" s="200"/>
      <c r="N321" s="200"/>
      <c r="O321" s="200"/>
      <c r="P321" s="200"/>
      <c r="Q321" s="206"/>
    </row>
    <row r="322" spans="1:17">
      <c r="A322" s="211"/>
      <c r="B322" s="208" t="s">
        <v>489</v>
      </c>
      <c r="C322" s="209" t="s">
        <v>220</v>
      </c>
      <c r="D322" s="209" t="s">
        <v>1362</v>
      </c>
      <c r="E322" s="212"/>
      <c r="F322" s="212"/>
      <c r="G322" s="212"/>
      <c r="H322" s="212"/>
      <c r="I322" s="212"/>
      <c r="J322" s="212"/>
      <c r="K322" s="212"/>
      <c r="L322" s="212"/>
      <c r="M322" s="212"/>
      <c r="N322" s="212"/>
      <c r="O322" s="212"/>
      <c r="P322" s="212"/>
      <c r="Q322" s="213"/>
    </row>
    <row r="323" spans="1:17">
      <c r="A323" s="200"/>
      <c r="B323" s="200"/>
      <c r="C323" s="200"/>
      <c r="D323" s="200"/>
      <c r="E323" s="200"/>
      <c r="F323" s="200"/>
      <c r="G323" s="200"/>
      <c r="H323" s="200"/>
      <c r="I323" s="200"/>
      <c r="J323" s="200"/>
      <c r="K323" s="200"/>
      <c r="L323" s="200"/>
      <c r="M323" s="200"/>
      <c r="N323" s="200"/>
      <c r="O323" s="200"/>
      <c r="P323" s="200"/>
      <c r="Q323" s="200"/>
    </row>
    <row r="324" spans="1:17">
      <c r="A324" s="162" t="s">
        <v>693</v>
      </c>
      <c r="B324" s="97"/>
      <c r="C324" s="97"/>
      <c r="D324" s="97"/>
      <c r="E324" s="97"/>
      <c r="F324" s="97"/>
      <c r="G324" s="97"/>
      <c r="H324" s="97"/>
      <c r="I324" s="97"/>
      <c r="J324" s="97"/>
      <c r="K324" s="97"/>
      <c r="L324" s="97"/>
      <c r="M324" s="97"/>
      <c r="N324" s="97"/>
      <c r="O324" s="97"/>
      <c r="P324" s="97"/>
      <c r="Q324" s="97"/>
    </row>
    <row r="325" spans="1:17">
      <c r="A325" s="199" t="s">
        <v>1363</v>
      </c>
      <c r="B325" s="199" t="s">
        <v>410</v>
      </c>
      <c r="C325" s="200"/>
      <c r="D325" s="200"/>
      <c r="E325" s="200"/>
      <c r="F325" s="200"/>
      <c r="G325" s="200"/>
      <c r="H325" s="200"/>
      <c r="I325" s="200"/>
      <c r="J325" s="200"/>
      <c r="K325" s="200"/>
      <c r="L325" s="200"/>
      <c r="M325" s="200"/>
      <c r="N325" s="200"/>
      <c r="O325" s="200"/>
      <c r="P325" s="200"/>
      <c r="Q325" s="200"/>
    </row>
    <row r="326" spans="1:17">
      <c r="A326" s="69" t="s">
        <v>599</v>
      </c>
      <c r="B326" s="13"/>
      <c r="C326" s="13"/>
      <c r="D326" s="13"/>
      <c r="E326" s="13"/>
      <c r="F326" s="13"/>
      <c r="G326" s="13"/>
      <c r="H326" s="13"/>
      <c r="I326" s="13"/>
      <c r="J326" s="13"/>
      <c r="K326" s="13"/>
      <c r="L326" s="13"/>
      <c r="M326" s="13"/>
      <c r="N326" s="13"/>
      <c r="O326" s="13"/>
      <c r="P326" s="13"/>
      <c r="Q326" s="13"/>
    </row>
    <row r="327" spans="1:17">
      <c r="A327" s="13"/>
      <c r="B327" s="13"/>
      <c r="C327" s="13"/>
      <c r="D327" s="13"/>
      <c r="E327" s="13"/>
      <c r="F327" s="619" t="s">
        <v>80</v>
      </c>
      <c r="G327" s="1117" t="s">
        <v>81</v>
      </c>
      <c r="H327" s="1118"/>
      <c r="I327" s="1118"/>
      <c r="J327" s="1118"/>
      <c r="K327" s="1118"/>
      <c r="L327" s="1118"/>
      <c r="M327" s="1118"/>
      <c r="N327" s="1118"/>
      <c r="O327" s="1118"/>
      <c r="P327" s="1119"/>
      <c r="Q327" s="13"/>
    </row>
    <row r="328" spans="1:17" ht="30">
      <c r="A328" s="13"/>
      <c r="B328" s="96" t="s">
        <v>1364</v>
      </c>
      <c r="C328" s="13"/>
      <c r="D328" s="478" t="s">
        <v>452</v>
      </c>
      <c r="E328" s="13"/>
      <c r="F328" s="620">
        <f>D329</f>
        <v>0</v>
      </c>
      <c r="G328" s="33">
        <v>2026</v>
      </c>
      <c r="H328" s="34">
        <v>2027</v>
      </c>
      <c r="I328" s="33">
        <v>2028</v>
      </c>
      <c r="J328" s="34">
        <v>2029</v>
      </c>
      <c r="K328" s="33">
        <v>2030</v>
      </c>
      <c r="L328" s="34">
        <v>2031</v>
      </c>
      <c r="M328" s="33">
        <v>2032</v>
      </c>
      <c r="N328" s="34">
        <v>2033</v>
      </c>
      <c r="O328" s="33">
        <v>2034</v>
      </c>
      <c r="P328" s="33">
        <v>2035</v>
      </c>
      <c r="Q328" s="13"/>
    </row>
    <row r="329" spans="1:17">
      <c r="A329" s="13"/>
      <c r="B329" s="266" t="s">
        <v>1365</v>
      </c>
      <c r="C329" s="13"/>
      <c r="D329" s="585"/>
      <c r="E329" s="13"/>
      <c r="F329" s="905">
        <f t="shared" ref="F329:P329" si="541">SUM(F330:F332)</f>
        <v>0</v>
      </c>
      <c r="G329" s="905">
        <f>SUM(G330:G332)</f>
        <v>0</v>
      </c>
      <c r="H329" s="906">
        <f t="shared" si="541"/>
        <v>0</v>
      </c>
      <c r="I329" s="905">
        <f t="shared" si="541"/>
        <v>0</v>
      </c>
      <c r="J329" s="906">
        <f t="shared" si="541"/>
        <v>0</v>
      </c>
      <c r="K329" s="905">
        <f t="shared" si="541"/>
        <v>0</v>
      </c>
      <c r="L329" s="906">
        <f t="shared" si="541"/>
        <v>0</v>
      </c>
      <c r="M329" s="905">
        <f t="shared" si="541"/>
        <v>0</v>
      </c>
      <c r="N329" s="906">
        <f t="shared" si="541"/>
        <v>0</v>
      </c>
      <c r="O329" s="905">
        <f t="shared" si="541"/>
        <v>0</v>
      </c>
      <c r="P329" s="907">
        <f t="shared" si="541"/>
        <v>0</v>
      </c>
      <c r="Q329" s="13"/>
    </row>
    <row r="330" spans="1:17">
      <c r="A330" s="13"/>
      <c r="B330" s="129" t="s">
        <v>1257</v>
      </c>
      <c r="C330" s="13"/>
      <c r="D330" s="13"/>
      <c r="E330" s="13"/>
      <c r="F330" s="133" t="s">
        <v>20</v>
      </c>
      <c r="G330" s="843" t="str">
        <f>$F330</f>
        <v>à compléter</v>
      </c>
      <c r="H330" s="843" t="str">
        <f>$F330</f>
        <v>à compléter</v>
      </c>
      <c r="I330" s="843" t="str">
        <f t="shared" ref="I330:P331" si="542">$F330</f>
        <v>à compléter</v>
      </c>
      <c r="J330" s="843" t="str">
        <f t="shared" si="542"/>
        <v>à compléter</v>
      </c>
      <c r="K330" s="843" t="str">
        <f t="shared" si="542"/>
        <v>à compléter</v>
      </c>
      <c r="L330" s="843" t="str">
        <f t="shared" si="542"/>
        <v>à compléter</v>
      </c>
      <c r="M330" s="843" t="str">
        <f t="shared" si="542"/>
        <v>à compléter</v>
      </c>
      <c r="N330" s="843" t="str">
        <f t="shared" si="542"/>
        <v>à compléter</v>
      </c>
      <c r="O330" s="843" t="str">
        <f t="shared" si="542"/>
        <v>à compléter</v>
      </c>
      <c r="P330" s="843" t="str">
        <f t="shared" si="542"/>
        <v>à compléter</v>
      </c>
      <c r="Q330" s="13"/>
    </row>
    <row r="331" spans="1:17">
      <c r="A331" s="13"/>
      <c r="B331" s="129" t="s">
        <v>1265</v>
      </c>
      <c r="C331" s="13"/>
      <c r="D331" s="13"/>
      <c r="E331" s="13"/>
      <c r="F331" s="362"/>
      <c r="G331" s="903">
        <f t="shared" ref="G331:P332" si="543">$F331</f>
        <v>0</v>
      </c>
      <c r="H331" s="903">
        <f>$F331</f>
        <v>0</v>
      </c>
      <c r="I331" s="903">
        <f t="shared" si="542"/>
        <v>0</v>
      </c>
      <c r="J331" s="903">
        <f t="shared" si="542"/>
        <v>0</v>
      </c>
      <c r="K331" s="903">
        <f t="shared" si="542"/>
        <v>0</v>
      </c>
      <c r="L331" s="903">
        <f t="shared" si="542"/>
        <v>0</v>
      </c>
      <c r="M331" s="903">
        <f t="shared" si="542"/>
        <v>0</v>
      </c>
      <c r="N331" s="903">
        <f t="shared" si="542"/>
        <v>0</v>
      </c>
      <c r="O331" s="903">
        <f t="shared" si="542"/>
        <v>0</v>
      </c>
      <c r="P331" s="903">
        <f t="shared" si="542"/>
        <v>0</v>
      </c>
      <c r="Q331" s="13"/>
    </row>
    <row r="332" spans="1:17">
      <c r="A332" s="13"/>
      <c r="B332" s="74" t="s">
        <v>1268</v>
      </c>
      <c r="C332" s="13"/>
      <c r="D332" s="13"/>
      <c r="E332" s="13"/>
      <c r="F332" s="364"/>
      <c r="G332" s="904">
        <f t="shared" si="543"/>
        <v>0</v>
      </c>
      <c r="H332" s="904">
        <f t="shared" si="543"/>
        <v>0</v>
      </c>
      <c r="I332" s="904">
        <f t="shared" si="543"/>
        <v>0</v>
      </c>
      <c r="J332" s="904">
        <f t="shared" si="543"/>
        <v>0</v>
      </c>
      <c r="K332" s="904">
        <f t="shared" si="543"/>
        <v>0</v>
      </c>
      <c r="L332" s="904">
        <f t="shared" si="543"/>
        <v>0</v>
      </c>
      <c r="M332" s="904">
        <f t="shared" si="543"/>
        <v>0</v>
      </c>
      <c r="N332" s="904">
        <f t="shared" si="543"/>
        <v>0</v>
      </c>
      <c r="O332" s="904">
        <f t="shared" si="543"/>
        <v>0</v>
      </c>
      <c r="P332" s="904">
        <f t="shared" si="543"/>
        <v>0</v>
      </c>
      <c r="Q332" s="13"/>
    </row>
    <row r="333" spans="1:17">
      <c r="A333" s="200"/>
      <c r="B333" s="200"/>
      <c r="C333" s="200"/>
      <c r="D333" s="200"/>
      <c r="E333" s="200"/>
      <c r="F333" s="200"/>
      <c r="G333" s="200"/>
      <c r="H333" s="200"/>
      <c r="I333" s="200"/>
      <c r="J333" s="200"/>
      <c r="K333" s="200"/>
      <c r="L333" s="200"/>
      <c r="M333" s="200"/>
      <c r="N333" s="200"/>
      <c r="O333" s="200"/>
      <c r="P333" s="200"/>
      <c r="Q333" s="200"/>
    </row>
    <row r="334" spans="1:17" customFormat="1">
      <c r="A334" s="201" t="s">
        <v>442</v>
      </c>
      <c r="B334" s="202"/>
      <c r="C334" s="202"/>
      <c r="D334" s="202"/>
      <c r="E334" s="202"/>
      <c r="F334" s="202"/>
      <c r="G334" s="202"/>
      <c r="H334" s="202"/>
      <c r="I334" s="202"/>
      <c r="J334" s="202"/>
      <c r="K334" s="202"/>
      <c r="L334" s="202"/>
      <c r="M334" s="202"/>
      <c r="N334" s="202"/>
      <c r="O334" s="202"/>
      <c r="P334" s="202"/>
      <c r="Q334" s="203"/>
    </row>
    <row r="335" spans="1:17">
      <c r="A335" s="200"/>
      <c r="B335" s="372" t="s">
        <v>1366</v>
      </c>
      <c r="C335" s="209"/>
      <c r="D335" s="200"/>
      <c r="E335" s="200"/>
      <c r="F335" s="200"/>
      <c r="G335" s="200"/>
      <c r="H335" s="200"/>
      <c r="I335" s="200"/>
      <c r="J335" s="200"/>
      <c r="K335" s="200"/>
      <c r="L335" s="200"/>
      <c r="M335" s="200"/>
      <c r="N335" s="200"/>
      <c r="O335" s="200"/>
      <c r="P335" s="200"/>
      <c r="Q335" s="206"/>
    </row>
    <row r="336" spans="1:17">
      <c r="A336" s="200"/>
      <c r="B336" s="371" t="s">
        <v>1367</v>
      </c>
      <c r="C336" s="370" t="s">
        <v>1368</v>
      </c>
      <c r="D336" s="200"/>
      <c r="E336" s="200"/>
      <c r="F336" s="200"/>
      <c r="G336" s="200"/>
      <c r="H336" s="200"/>
      <c r="I336" s="200"/>
      <c r="J336" s="200"/>
      <c r="K336" s="200"/>
      <c r="L336" s="200"/>
      <c r="M336" s="200"/>
      <c r="N336" s="200"/>
      <c r="O336" s="200"/>
      <c r="P336" s="200"/>
      <c r="Q336" s="206"/>
    </row>
    <row r="337" spans="1:17">
      <c r="A337" s="200"/>
      <c r="B337" s="371" t="s">
        <v>1369</v>
      </c>
      <c r="C337" s="370" t="s">
        <v>1370</v>
      </c>
      <c r="D337" s="200"/>
      <c r="E337" s="200"/>
      <c r="F337" s="200"/>
      <c r="G337" s="200"/>
      <c r="H337" s="200"/>
      <c r="I337" s="200"/>
      <c r="J337" s="200"/>
      <c r="K337" s="200"/>
      <c r="L337" s="200"/>
      <c r="M337" s="200"/>
      <c r="N337" s="200"/>
      <c r="O337" s="200"/>
      <c r="P337" s="200"/>
      <c r="Q337" s="206"/>
    </row>
    <row r="338" spans="1:17">
      <c r="A338" s="271" t="s">
        <v>1371</v>
      </c>
      <c r="B338" s="200"/>
      <c r="C338" s="200"/>
      <c r="D338" s="200"/>
      <c r="E338" s="200"/>
      <c r="F338" s="200"/>
      <c r="G338" s="200"/>
      <c r="H338" s="200"/>
      <c r="I338" s="200"/>
      <c r="J338" s="200"/>
      <c r="K338" s="200"/>
      <c r="L338" s="200"/>
      <c r="M338" s="200"/>
      <c r="N338" s="200"/>
      <c r="O338" s="200"/>
      <c r="P338" s="200"/>
      <c r="Q338" s="206"/>
    </row>
    <row r="339" spans="1:17" customFormat="1">
      <c r="A339" s="211"/>
      <c r="B339" s="212"/>
      <c r="C339" s="212"/>
      <c r="D339" s="212"/>
      <c r="E339" s="212"/>
      <c r="F339" s="212"/>
      <c r="G339" s="212"/>
      <c r="H339" s="212"/>
      <c r="I339" s="212"/>
      <c r="J339" s="212"/>
      <c r="K339" s="212"/>
      <c r="L339" s="212"/>
      <c r="M339" s="212"/>
      <c r="N339" s="212"/>
      <c r="O339" s="212"/>
      <c r="P339" s="212"/>
      <c r="Q339" s="213"/>
    </row>
    <row r="340" spans="1:17">
      <c r="A340" s="11"/>
      <c r="B340" s="11"/>
      <c r="C340" s="11"/>
      <c r="D340" s="11"/>
      <c r="E340" s="11"/>
      <c r="F340" s="11"/>
      <c r="G340" s="11"/>
      <c r="H340" s="11"/>
      <c r="I340" s="11"/>
      <c r="J340" s="11"/>
      <c r="K340" s="11"/>
      <c r="L340" s="11"/>
      <c r="M340" s="11"/>
      <c r="N340" s="11"/>
    </row>
    <row r="341" spans="1:17">
      <c r="A341" s="162" t="s">
        <v>697</v>
      </c>
      <c r="B341" s="97"/>
      <c r="C341" s="97"/>
      <c r="D341" s="97"/>
      <c r="E341" s="97"/>
      <c r="F341" s="97"/>
      <c r="G341" s="97"/>
      <c r="H341" s="97"/>
      <c r="I341" s="97"/>
      <c r="J341" s="97"/>
      <c r="K341" s="97"/>
      <c r="L341" s="97"/>
      <c r="M341" s="97"/>
      <c r="N341" s="97"/>
      <c r="O341" s="97"/>
      <c r="P341" s="97"/>
      <c r="Q341" s="97"/>
    </row>
    <row r="342" spans="1:17">
      <c r="A342" s="199" t="s">
        <v>1363</v>
      </c>
      <c r="B342" s="199" t="s">
        <v>410</v>
      </c>
      <c r="C342" s="200"/>
      <c r="D342" s="200"/>
      <c r="E342" s="200"/>
      <c r="F342" s="200"/>
      <c r="G342" s="200"/>
      <c r="H342" s="200"/>
      <c r="I342" s="200"/>
      <c r="J342" s="200"/>
      <c r="K342" s="200"/>
      <c r="L342" s="200"/>
      <c r="M342" s="200"/>
      <c r="N342" s="200"/>
      <c r="O342" s="200"/>
      <c r="P342" s="200"/>
      <c r="Q342" s="200"/>
    </row>
    <row r="343" spans="1:17">
      <c r="A343" s="69" t="s">
        <v>830</v>
      </c>
      <c r="B343" s="13"/>
      <c r="C343" s="13"/>
      <c r="D343" s="13"/>
      <c r="E343" s="13"/>
      <c r="F343" s="13"/>
      <c r="G343" s="13"/>
      <c r="H343" s="13"/>
      <c r="I343" s="13"/>
      <c r="J343" s="13"/>
      <c r="K343" s="13"/>
      <c r="L343" s="13"/>
      <c r="M343" s="13"/>
      <c r="N343" s="13"/>
      <c r="O343" s="13"/>
      <c r="P343" s="13"/>
      <c r="Q343" s="13"/>
    </row>
    <row r="344" spans="1:17">
      <c r="A344" s="13"/>
      <c r="B344" s="13"/>
      <c r="C344" s="13"/>
      <c r="D344" s="13"/>
      <c r="E344" s="13"/>
      <c r="F344" s="619" t="s">
        <v>80</v>
      </c>
      <c r="G344" s="1117" t="s">
        <v>81</v>
      </c>
      <c r="H344" s="1118"/>
      <c r="I344" s="1118"/>
      <c r="J344" s="1118"/>
      <c r="K344" s="1118"/>
      <c r="L344" s="1118"/>
      <c r="M344" s="1118"/>
      <c r="N344" s="1118"/>
      <c r="O344" s="1118"/>
      <c r="P344" s="1119"/>
      <c r="Q344" s="13"/>
    </row>
    <row r="345" spans="1:17" ht="30">
      <c r="A345" s="13"/>
      <c r="B345" s="96" t="s">
        <v>1364</v>
      </c>
      <c r="C345" s="13"/>
      <c r="D345" s="478" t="s">
        <v>452</v>
      </c>
      <c r="E345" s="13"/>
      <c r="F345" s="620">
        <f>D346</f>
        <v>0</v>
      </c>
      <c r="G345" s="33">
        <v>2026</v>
      </c>
      <c r="H345" s="34">
        <v>2027</v>
      </c>
      <c r="I345" s="33">
        <v>2028</v>
      </c>
      <c r="J345" s="34">
        <v>2029</v>
      </c>
      <c r="K345" s="33">
        <v>2030</v>
      </c>
      <c r="L345" s="34">
        <v>2031</v>
      </c>
      <c r="M345" s="33">
        <v>2032</v>
      </c>
      <c r="N345" s="34">
        <v>2033</v>
      </c>
      <c r="O345" s="33">
        <v>2034</v>
      </c>
      <c r="P345" s="33">
        <v>2035</v>
      </c>
      <c r="Q345" s="13"/>
    </row>
    <row r="346" spans="1:17">
      <c r="A346" s="13"/>
      <c r="B346" s="266" t="s">
        <v>1372</v>
      </c>
      <c r="C346" s="13"/>
      <c r="D346" s="585"/>
      <c r="E346" s="13"/>
      <c r="F346" s="905">
        <f>SUM(F347:F349)</f>
        <v>0</v>
      </c>
      <c r="G346" s="905">
        <f>SUM(G347:G349)</f>
        <v>0</v>
      </c>
      <c r="H346" s="906">
        <f t="shared" ref="H346" si="544">SUM(H347:H349)</f>
        <v>0</v>
      </c>
      <c r="I346" s="905">
        <f t="shared" ref="I346" si="545">SUM(I347:I349)</f>
        <v>0</v>
      </c>
      <c r="J346" s="906">
        <f t="shared" ref="J346" si="546">SUM(J347:J349)</f>
        <v>0</v>
      </c>
      <c r="K346" s="905">
        <f t="shared" ref="K346" si="547">SUM(K347:K349)</f>
        <v>0</v>
      </c>
      <c r="L346" s="906">
        <f t="shared" ref="L346" si="548">SUM(L347:L349)</f>
        <v>0</v>
      </c>
      <c r="M346" s="905">
        <f t="shared" ref="M346" si="549">SUM(M347:M349)</f>
        <v>0</v>
      </c>
      <c r="N346" s="906">
        <f t="shared" ref="N346" si="550">SUM(N347:N349)</f>
        <v>0</v>
      </c>
      <c r="O346" s="905">
        <f t="shared" ref="O346" si="551">SUM(O347:O349)</f>
        <v>0</v>
      </c>
      <c r="P346" s="907">
        <f t="shared" ref="P346" si="552">SUM(P347:P349)</f>
        <v>0</v>
      </c>
      <c r="Q346" s="13"/>
    </row>
    <row r="347" spans="1:17">
      <c r="A347" s="13"/>
      <c r="B347" s="129" t="s">
        <v>1373</v>
      </c>
      <c r="C347" s="13"/>
      <c r="D347" s="13"/>
      <c r="E347" s="13"/>
      <c r="F347" s="362"/>
      <c r="G347" s="368"/>
      <c r="H347" s="359"/>
      <c r="I347" s="368"/>
      <c r="J347" s="359"/>
      <c r="K347" s="368"/>
      <c r="L347" s="359"/>
      <c r="M347" s="368"/>
      <c r="N347" s="359"/>
      <c r="O347" s="368"/>
      <c r="P347" s="363"/>
      <c r="Q347" s="13"/>
    </row>
    <row r="348" spans="1:17">
      <c r="A348" s="13"/>
      <c r="B348" s="129" t="s">
        <v>1374</v>
      </c>
      <c r="C348" s="13"/>
      <c r="D348" s="13"/>
      <c r="E348" s="13"/>
      <c r="F348" s="362"/>
      <c r="G348" s="368"/>
      <c r="H348" s="359"/>
      <c r="I348" s="368"/>
      <c r="J348" s="359"/>
      <c r="K348" s="368"/>
      <c r="L348" s="359"/>
      <c r="M348" s="368"/>
      <c r="N348" s="359"/>
      <c r="O348" s="368"/>
      <c r="P348" s="363"/>
      <c r="Q348" s="13"/>
    </row>
    <row r="349" spans="1:17">
      <c r="A349" s="13"/>
      <c r="B349" s="74" t="s">
        <v>1375</v>
      </c>
      <c r="C349" s="13"/>
      <c r="D349" s="13"/>
      <c r="E349" s="13"/>
      <c r="F349" s="364"/>
      <c r="G349" s="369"/>
      <c r="H349" s="365"/>
      <c r="I349" s="369"/>
      <c r="J349" s="365"/>
      <c r="K349" s="369"/>
      <c r="L349" s="365"/>
      <c r="M349" s="369"/>
      <c r="N349" s="365"/>
      <c r="O349" s="369"/>
      <c r="P349" s="366"/>
      <c r="Q349" s="13"/>
    </row>
    <row r="350" spans="1:17">
      <c r="A350" s="200"/>
      <c r="B350" s="200"/>
      <c r="C350" s="200"/>
      <c r="D350" s="200"/>
      <c r="E350" s="200"/>
      <c r="F350" s="200"/>
      <c r="G350" s="200"/>
      <c r="H350" s="200"/>
      <c r="I350" s="200"/>
      <c r="J350" s="200"/>
      <c r="K350" s="200"/>
      <c r="L350" s="200"/>
      <c r="M350" s="200"/>
      <c r="N350" s="200"/>
      <c r="O350" s="200"/>
      <c r="P350" s="200"/>
      <c r="Q350" s="200"/>
    </row>
    <row r="351" spans="1:17">
      <c r="A351" s="201" t="s">
        <v>1376</v>
      </c>
      <c r="B351" s="202"/>
      <c r="C351" s="202"/>
      <c r="D351" s="202"/>
      <c r="E351" s="202"/>
      <c r="F351" s="202"/>
      <c r="G351" s="202"/>
      <c r="H351" s="202"/>
      <c r="I351" s="202"/>
      <c r="J351" s="202"/>
      <c r="K351" s="202"/>
      <c r="L351" s="202"/>
      <c r="M351" s="202"/>
      <c r="N351" s="202"/>
      <c r="O351" s="202"/>
      <c r="P351" s="202"/>
      <c r="Q351" s="203"/>
    </row>
    <row r="352" spans="1:17">
      <c r="A352" s="200"/>
      <c r="B352" s="372" t="s">
        <v>1372</v>
      </c>
      <c r="C352" s="209"/>
      <c r="D352" s="200"/>
      <c r="E352" s="200"/>
      <c r="F352" s="200"/>
      <c r="G352" s="200"/>
      <c r="H352" s="200"/>
      <c r="I352" s="200"/>
      <c r="J352" s="200"/>
      <c r="K352" s="200"/>
      <c r="L352" s="200"/>
      <c r="M352" s="200"/>
      <c r="N352" s="200"/>
      <c r="O352" s="200"/>
      <c r="P352" s="200"/>
      <c r="Q352" s="206"/>
    </row>
    <row r="353" spans="1:17">
      <c r="A353" s="200"/>
      <c r="B353" s="371" t="s">
        <v>1373</v>
      </c>
      <c r="C353" s="370" t="s">
        <v>1377</v>
      </c>
      <c r="D353" s="200"/>
      <c r="E353" s="200"/>
      <c r="F353" s="200"/>
      <c r="G353" s="200"/>
      <c r="H353" s="200"/>
      <c r="I353" s="200"/>
      <c r="J353" s="200"/>
      <c r="K353" s="200"/>
      <c r="L353" s="200"/>
      <c r="M353" s="200"/>
      <c r="N353" s="200"/>
      <c r="O353" s="200"/>
      <c r="P353" s="200"/>
      <c r="Q353" s="206"/>
    </row>
    <row r="354" spans="1:17">
      <c r="A354" s="200"/>
      <c r="B354" s="371" t="s">
        <v>1374</v>
      </c>
      <c r="C354" s="370" t="s">
        <v>1378</v>
      </c>
      <c r="D354" s="200"/>
      <c r="E354" s="200"/>
      <c r="F354" s="200"/>
      <c r="G354" s="200"/>
      <c r="H354" s="200"/>
      <c r="I354" s="200"/>
      <c r="J354" s="200"/>
      <c r="K354" s="200"/>
      <c r="L354" s="200"/>
      <c r="M354" s="200"/>
      <c r="N354" s="200"/>
      <c r="O354" s="200"/>
      <c r="P354" s="200"/>
      <c r="Q354" s="206"/>
    </row>
    <row r="355" spans="1:17">
      <c r="A355" s="200"/>
      <c r="B355" s="371" t="s">
        <v>1375</v>
      </c>
      <c r="C355" s="370" t="s">
        <v>1379</v>
      </c>
      <c r="D355" s="200"/>
      <c r="E355" s="200"/>
      <c r="F355" s="200"/>
      <c r="G355" s="200"/>
      <c r="H355" s="200"/>
      <c r="I355" s="200"/>
      <c r="J355" s="200"/>
      <c r="K355" s="200"/>
      <c r="L355" s="200"/>
      <c r="M355" s="200"/>
      <c r="N355" s="200"/>
      <c r="O355" s="200"/>
      <c r="P355" s="200"/>
      <c r="Q355" s="206"/>
    </row>
    <row r="356" spans="1:17">
      <c r="A356" s="271" t="s">
        <v>1371</v>
      </c>
      <c r="B356" s="200"/>
      <c r="C356" s="200"/>
      <c r="D356" s="200"/>
      <c r="E356" s="200"/>
      <c r="F356" s="200"/>
      <c r="G356" s="200"/>
      <c r="H356" s="200"/>
      <c r="I356" s="200"/>
      <c r="J356" s="200"/>
      <c r="K356" s="200"/>
      <c r="L356" s="200"/>
      <c r="M356" s="200"/>
      <c r="N356" s="200"/>
      <c r="O356" s="200"/>
      <c r="P356" s="200"/>
      <c r="Q356" s="206"/>
    </row>
    <row r="357" spans="1:17" customFormat="1">
      <c r="A357" s="211"/>
      <c r="B357" s="212"/>
      <c r="C357" s="212"/>
      <c r="D357" s="212"/>
      <c r="E357" s="212"/>
      <c r="F357" s="212"/>
      <c r="G357" s="212"/>
      <c r="H357" s="212"/>
      <c r="I357" s="212"/>
      <c r="J357" s="212"/>
      <c r="K357" s="212"/>
      <c r="L357" s="212"/>
      <c r="M357" s="212"/>
      <c r="N357" s="212"/>
      <c r="O357" s="212"/>
      <c r="P357" s="212"/>
      <c r="Q357" s="213"/>
    </row>
  </sheetData>
  <mergeCells count="18">
    <mergeCell ref="G344:P344"/>
    <mergeCell ref="G327:P327"/>
    <mergeCell ref="A126:A129"/>
    <mergeCell ref="A130:A133"/>
    <mergeCell ref="A134:A137"/>
    <mergeCell ref="G159:P159"/>
    <mergeCell ref="G248:P248"/>
    <mergeCell ref="A150:A153"/>
    <mergeCell ref="A138:A141"/>
    <mergeCell ref="A142:A145"/>
    <mergeCell ref="A146:A149"/>
    <mergeCell ref="A114:A117"/>
    <mergeCell ref="A118:A121"/>
    <mergeCell ref="A122:A125"/>
    <mergeCell ref="G46:P46"/>
    <mergeCell ref="C113:E113"/>
    <mergeCell ref="F113:H113"/>
    <mergeCell ref="I113:K113"/>
  </mergeCells>
  <dataValidations count="2">
    <dataValidation type="list" allowBlank="1" showInputMessage="1" showErrorMessage="1" sqref="C161 C250 C189 C278 C304 C306" xr:uid="{DB887A33-9AA3-42E8-902A-B43C0425BDB5}">
      <formula1>"HT,TTC"</formula1>
    </dataValidation>
    <dataValidation type="list" allowBlank="1" showInputMessage="1" showErrorMessage="1" sqref="D161 D250 D189 D278 D304 D329 D346 D306" xr:uid="{D033ADCD-E074-4106-888E-EE2A41629C60}">
      <formula1>"2021,2022,2023,2024,2025,2026,coûts 2026-2035 (avec inflation)"</formula1>
    </dataValidation>
  </dataValidations>
  <hyperlinks>
    <hyperlink ref="A338" r:id="rId1" xr:uid="{8406E5F7-6125-42F4-816E-B7A16A79ED7C}"/>
    <hyperlink ref="A356" r:id="rId2" xr:uid="{181C3B70-B26B-42D0-82FD-19E66E524097}"/>
    <hyperlink ref="A218" location="'BDD Coûts unitaires - Invest'!A1" display="[LIEN]" xr:uid="{BDCA3C8A-45EC-4F16-9F40-43C8618F3135}"/>
    <hyperlink ref="A4" r:id="rId3" xr:uid="{7E0C2EE5-B61E-4CA8-A683-CA34CA6C1906}"/>
    <hyperlink ref="A306" location="Synthèse!A1" display="(reporté dans la synthèse)" xr:uid="{2F407AA0-B4F4-40C5-9EB7-DD41445F3766}"/>
  </hyperlinks>
  <pageMargins left="0.7" right="0.7" top="0.75" bottom="0.75" header="0.3" footer="0.3"/>
  <pageSetup paperSize="9"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BDFAF-74E7-4B6E-9FA6-A746DF8B97E5}">
  <sheetPr>
    <tabColor theme="3"/>
  </sheetPr>
  <dimension ref="A1:S80"/>
  <sheetViews>
    <sheetView showGridLines="0" zoomScale="70" zoomScaleNormal="70" workbookViewId="0">
      <selection activeCell="Z60" sqref="Z60"/>
    </sheetView>
  </sheetViews>
  <sheetFormatPr defaultColWidth="11.42578125" defaultRowHeight="15" outlineLevelCol="1"/>
  <cols>
    <col min="1" max="1" width="7.140625" style="10" bestFit="1" customWidth="1"/>
    <col min="2" max="2" width="95.7109375" style="10" bestFit="1" customWidth="1"/>
    <col min="3" max="3" width="16.85546875" style="59" customWidth="1"/>
    <col min="4" max="4" width="4.42578125" style="59" customWidth="1"/>
    <col min="5" max="5" width="17.85546875" style="59" customWidth="1" outlineLevel="1"/>
    <col min="6" max="8" width="12.7109375" style="59" customWidth="1" outlineLevel="1"/>
    <col min="9" max="9" width="11.42578125" style="10" customWidth="1" outlineLevel="1"/>
    <col min="10" max="11" width="11.42578125" style="10"/>
    <col min="12" max="17" width="11.42578125" style="10" customWidth="1"/>
    <col min="18" max="19" width="11.42578125" style="10"/>
  </cols>
  <sheetData>
    <row r="1" spans="1:19" ht="21">
      <c r="A1" s="432"/>
      <c r="B1" s="433" t="s">
        <v>70</v>
      </c>
      <c r="C1" s="467"/>
      <c r="D1" s="467"/>
      <c r="E1" s="467"/>
      <c r="F1" s="467"/>
      <c r="G1" s="467"/>
      <c r="H1" s="467"/>
      <c r="I1" s="434"/>
      <c r="J1" s="434"/>
      <c r="K1" s="434"/>
      <c r="L1" s="435"/>
      <c r="M1" s="435"/>
      <c r="N1" s="435"/>
      <c r="O1" s="435"/>
      <c r="P1" s="435"/>
      <c r="Q1" s="435"/>
      <c r="R1" s="435"/>
      <c r="S1" s="435"/>
    </row>
    <row r="2" spans="1:19" ht="21">
      <c r="A2" s="458"/>
      <c r="B2" s="459"/>
      <c r="C2" s="468"/>
      <c r="D2" s="468"/>
      <c r="E2" s="468"/>
      <c r="F2" s="468"/>
      <c r="G2" s="468"/>
      <c r="H2" s="468"/>
      <c r="I2" s="62"/>
      <c r="J2" s="62"/>
      <c r="K2" s="62"/>
    </row>
    <row r="3" spans="1:19" ht="15.75" customHeight="1">
      <c r="B3" s="711" t="s">
        <v>71</v>
      </c>
      <c r="C3" s="896"/>
      <c r="D3" s="896"/>
      <c r="E3" s="897"/>
      <c r="F3" s="570"/>
      <c r="G3" s="570"/>
      <c r="H3" s="570"/>
      <c r="I3" s="571"/>
      <c r="J3" s="571"/>
      <c r="K3" s="572"/>
      <c r="L3" s="572"/>
      <c r="M3" s="572"/>
      <c r="N3" s="572"/>
      <c r="O3" s="572"/>
      <c r="P3" s="572"/>
      <c r="Q3" s="572"/>
      <c r="R3" s="572"/>
      <c r="S3" s="573"/>
    </row>
    <row r="4" spans="1:19" ht="15.75">
      <c r="B4" s="736" t="s">
        <v>72</v>
      </c>
      <c r="C4" s="736"/>
      <c r="D4" s="736"/>
      <c r="E4" s="898"/>
      <c r="I4" s="461"/>
      <c r="J4" s="461"/>
      <c r="S4" s="574"/>
    </row>
    <row r="5" spans="1:19" ht="15.75">
      <c r="B5" s="730" t="s">
        <v>73</v>
      </c>
      <c r="C5" s="185"/>
      <c r="D5" s="185"/>
      <c r="E5" s="729"/>
      <c r="I5" s="461"/>
      <c r="J5" s="461"/>
      <c r="S5" s="574"/>
    </row>
    <row r="6" spans="1:19" ht="15.75">
      <c r="B6" s="730" t="s">
        <v>74</v>
      </c>
      <c r="C6" s="185"/>
      <c r="D6" s="185"/>
      <c r="E6" s="729"/>
      <c r="I6" s="461"/>
      <c r="J6" s="461"/>
      <c r="S6" s="574"/>
    </row>
    <row r="7" spans="1:19" ht="15.75">
      <c r="A7" s="269" t="s">
        <v>3</v>
      </c>
      <c r="B7" s="730" t="s">
        <v>75</v>
      </c>
      <c r="C7" s="185"/>
      <c r="D7" s="185"/>
      <c r="E7" s="729"/>
      <c r="I7" s="461"/>
      <c r="J7" s="461"/>
      <c r="S7" s="574"/>
    </row>
    <row r="8" spans="1:19" ht="15.75">
      <c r="B8" s="730" t="s">
        <v>76</v>
      </c>
      <c r="C8" s="185"/>
      <c r="D8" s="185"/>
      <c r="E8" s="729"/>
      <c r="I8" s="461"/>
      <c r="J8" s="461"/>
      <c r="S8" s="574"/>
    </row>
    <row r="9" spans="1:19" ht="15.75">
      <c r="B9" s="730" t="s">
        <v>77</v>
      </c>
      <c r="C9" s="185"/>
      <c r="D9" s="185"/>
      <c r="E9" s="729"/>
      <c r="I9" s="461"/>
      <c r="J9" s="461"/>
      <c r="S9" s="574"/>
    </row>
    <row r="10" spans="1:19" ht="15.75">
      <c r="B10" s="732" t="s">
        <v>78</v>
      </c>
      <c r="C10" s="733"/>
      <c r="D10" s="733"/>
      <c r="E10" s="734"/>
      <c r="I10" s="461"/>
      <c r="J10" s="461"/>
      <c r="S10" s="574"/>
    </row>
    <row r="11" spans="1:19">
      <c r="B11" s="462"/>
    </row>
    <row r="12" spans="1:19">
      <c r="A12" s="200"/>
      <c r="B12" s="436" t="s">
        <v>79</v>
      </c>
      <c r="C12" s="469"/>
      <c r="D12" s="469"/>
      <c r="E12" s="469"/>
      <c r="F12" s="469"/>
      <c r="G12" s="469"/>
      <c r="H12" s="469"/>
      <c r="I12" s="200"/>
      <c r="J12" s="200"/>
      <c r="K12" s="200"/>
      <c r="L12" s="200"/>
      <c r="M12" s="200"/>
      <c r="N12" s="200"/>
      <c r="O12" s="200"/>
      <c r="P12" s="200"/>
      <c r="Q12" s="200"/>
      <c r="R12" s="200"/>
      <c r="S12" s="200"/>
    </row>
    <row r="13" spans="1:19">
      <c r="B13" s="470"/>
      <c r="C13" s="470"/>
      <c r="D13" s="470"/>
      <c r="E13" s="1107" t="s">
        <v>80</v>
      </c>
      <c r="F13" s="1108"/>
      <c r="G13" s="1108"/>
      <c r="H13" s="1108"/>
      <c r="I13" s="1109"/>
      <c r="J13" s="1114" t="s">
        <v>81</v>
      </c>
      <c r="K13" s="1115"/>
      <c r="L13" s="1115"/>
      <c r="M13" s="1115"/>
      <c r="N13" s="1115"/>
      <c r="O13" s="1115"/>
      <c r="P13" s="1115"/>
      <c r="Q13" s="1115"/>
      <c r="R13" s="1115"/>
      <c r="S13" s="1116"/>
    </row>
    <row r="14" spans="1:19">
      <c r="B14" s="555" t="s">
        <v>82</v>
      </c>
      <c r="C14" s="682" t="s">
        <v>83</v>
      </c>
      <c r="D14" s="678"/>
      <c r="E14" s="480">
        <v>2021</v>
      </c>
      <c r="F14" s="480">
        <v>2022</v>
      </c>
      <c r="G14" s="480">
        <v>2023</v>
      </c>
      <c r="H14" s="480">
        <v>2024</v>
      </c>
      <c r="I14" s="653">
        <v>2025</v>
      </c>
      <c r="J14" s="38">
        <v>2026</v>
      </c>
      <c r="K14" s="431">
        <v>2027</v>
      </c>
      <c r="L14" s="38">
        <v>2028</v>
      </c>
      <c r="M14" s="431">
        <v>2029</v>
      </c>
      <c r="N14" s="38">
        <v>2030</v>
      </c>
      <c r="O14" s="431">
        <v>2031</v>
      </c>
      <c r="P14" s="38">
        <v>2032</v>
      </c>
      <c r="Q14" s="431">
        <v>2033</v>
      </c>
      <c r="R14" s="38">
        <v>2034</v>
      </c>
      <c r="S14" s="431">
        <v>2035</v>
      </c>
    </row>
    <row r="15" spans="1:19">
      <c r="B15" s="43" t="s">
        <v>84</v>
      </c>
      <c r="C15" s="471"/>
      <c r="D15" s="678"/>
      <c r="E15" s="484"/>
      <c r="F15" s="484"/>
      <c r="G15" s="484"/>
      <c r="H15" s="484"/>
      <c r="I15" s="486"/>
      <c r="J15" s="428" t="e">
        <f t="shared" ref="J15:S15" si="0">SUM(J16:J24)</f>
        <v>#REF!</v>
      </c>
      <c r="K15" s="430" t="e">
        <f t="shared" si="0"/>
        <v>#REF!</v>
      </c>
      <c r="L15" s="428" t="e">
        <f t="shared" si="0"/>
        <v>#REF!</v>
      </c>
      <c r="M15" s="430" t="e">
        <f t="shared" si="0"/>
        <v>#REF!</v>
      </c>
      <c r="N15" s="428" t="e">
        <f t="shared" si="0"/>
        <v>#REF!</v>
      </c>
      <c r="O15" s="430" t="e">
        <f t="shared" si="0"/>
        <v>#REF!</v>
      </c>
      <c r="P15" s="428" t="e">
        <f t="shared" si="0"/>
        <v>#REF!</v>
      </c>
      <c r="Q15" s="430" t="e">
        <f t="shared" si="0"/>
        <v>#REF!</v>
      </c>
      <c r="R15" s="428" t="e">
        <f t="shared" si="0"/>
        <v>#REF!</v>
      </c>
      <c r="S15" s="430" t="e">
        <f t="shared" si="0"/>
        <v>#REF!</v>
      </c>
    </row>
    <row r="16" spans="1:19">
      <c r="A16" s="55" t="s">
        <v>9</v>
      </c>
      <c r="B16" s="101" t="s">
        <v>85</v>
      </c>
      <c r="C16" s="683" t="e">
        <f>+'BAT_RENO PATRIMOINE'!D155</f>
        <v>#REF!</v>
      </c>
      <c r="D16" s="470"/>
      <c r="E16" s="485" t="e">
        <f>IF($C16=E$14,+'BAT_RENO PATRIMOINE'!$F155,"")</f>
        <v>#REF!</v>
      </c>
      <c r="F16" s="485" t="e">
        <f>IF($C16=F$14,+'BAT_RENO PATRIMOINE'!$F155,"")</f>
        <v>#REF!</v>
      </c>
      <c r="G16" s="485" t="e">
        <f>IF($C16=G$14,+'BAT_RENO PATRIMOINE'!$F155,"")</f>
        <v>#REF!</v>
      </c>
      <c r="H16" s="485" t="e">
        <f>IF($C16=H$14,+'BAT_RENO PATRIMOINE'!$F155,"")</f>
        <v>#REF!</v>
      </c>
      <c r="I16" s="676" t="e">
        <f>IF($C16=I$14,+'BAT_RENO PATRIMOINE'!$F155,"")</f>
        <v>#REF!</v>
      </c>
      <c r="J16" s="10" t="e">
        <f>+'BAT_RENO PATRIMOINE'!G155</f>
        <v>#REF!</v>
      </c>
      <c r="K16" s="18" t="e">
        <f>+'BAT_RENO PATRIMOINE'!H155</f>
        <v>#REF!</v>
      </c>
      <c r="L16" s="10" t="e">
        <f>+'BAT_RENO PATRIMOINE'!I155</f>
        <v>#REF!</v>
      </c>
      <c r="M16" s="18" t="e">
        <f>+'BAT_RENO PATRIMOINE'!J155</f>
        <v>#REF!</v>
      </c>
      <c r="N16" s="10" t="e">
        <f>+'BAT_RENO PATRIMOINE'!K155</f>
        <v>#REF!</v>
      </c>
      <c r="O16" s="18" t="e">
        <f>+'BAT_RENO PATRIMOINE'!L155</f>
        <v>#REF!</v>
      </c>
      <c r="P16" s="10" t="e">
        <f>+'BAT_RENO PATRIMOINE'!M155</f>
        <v>#REF!</v>
      </c>
      <c r="Q16" s="18" t="e">
        <f>+'BAT_RENO PATRIMOINE'!N155</f>
        <v>#REF!</v>
      </c>
      <c r="R16" s="10" t="e">
        <f>+'BAT_RENO PATRIMOINE'!O155</f>
        <v>#REF!</v>
      </c>
      <c r="S16" s="18" t="e">
        <f>+'BAT_RENO PATRIMOINE'!P155</f>
        <v>#REF!</v>
      </c>
    </row>
    <row r="17" spans="1:19">
      <c r="A17" s="56" t="s">
        <v>11</v>
      </c>
      <c r="B17" s="556" t="s">
        <v>53</v>
      </c>
      <c r="C17" s="683">
        <f>+'TRA_VEH SERVICE'!D149</f>
        <v>0</v>
      </c>
      <c r="D17" s="470"/>
      <c r="E17" s="485" t="str">
        <f>IF($C17=E$14,+'TRA_VEH SERVICE'!$F$149,"")</f>
        <v/>
      </c>
      <c r="F17" s="485" t="str">
        <f>IF($C17=F$14,+'TRA_VEH SERVICE'!$F$149,"")</f>
        <v/>
      </c>
      <c r="G17" s="485" t="str">
        <f>IF($C17=G$14,+'TRA_VEH SERVICE'!$F$149,"")</f>
        <v/>
      </c>
      <c r="H17" s="485" t="str">
        <f>IF($C17=H$14,+'TRA_VEH SERVICE'!$F$149,"")</f>
        <v/>
      </c>
      <c r="I17" s="647" t="str">
        <f>IF($C17=I$14,+'TRA_VEH SERVICE'!$F$149,"")</f>
        <v/>
      </c>
      <c r="J17" s="313">
        <f>+'TRA_VEH SERVICE'!G149</f>
        <v>0</v>
      </c>
      <c r="K17" s="18">
        <f>+'TRA_VEH SERVICE'!H149</f>
        <v>0</v>
      </c>
      <c r="L17" s="10">
        <f>+'TRA_VEH SERVICE'!I149</f>
        <v>0</v>
      </c>
      <c r="M17" s="18">
        <f>+'TRA_VEH SERVICE'!J149</f>
        <v>0</v>
      </c>
      <c r="N17" s="10">
        <f>+'TRA_VEH SERVICE'!K149</f>
        <v>0</v>
      </c>
      <c r="O17" s="18">
        <f>+'TRA_VEH SERVICE'!L149</f>
        <v>0</v>
      </c>
      <c r="P17" s="10">
        <f>+'TRA_VEH SERVICE'!M149</f>
        <v>0</v>
      </c>
      <c r="Q17" s="18">
        <f>+'TRA_VEH SERVICE'!N149</f>
        <v>0</v>
      </c>
      <c r="R17" s="10">
        <f>+'TRA_VEH SERVICE'!O149</f>
        <v>0</v>
      </c>
      <c r="S17" s="18">
        <f>+'TRA_VEH SERVICE'!P149</f>
        <v>0</v>
      </c>
    </row>
    <row r="18" spans="1:19">
      <c r="A18" s="56" t="s">
        <v>11</v>
      </c>
      <c r="B18" s="101" t="s">
        <v>54</v>
      </c>
      <c r="C18" s="683">
        <f>IF('TRA_TRA COMMUN'!D116=0,'TRA_TRA COMMUN'!D161,'TRA_TRA COMMUN'!D116)</f>
        <v>0</v>
      </c>
      <c r="D18" s="470"/>
      <c r="E18" s="485" t="str">
        <f>IF($C18=E$14,'TRA_TRA COMMUN'!$F161+'TRA_TRA COMMUN'!$F116,"")</f>
        <v/>
      </c>
      <c r="F18" s="485" t="str">
        <f>IF($C18=F$14,'TRA_TRA COMMUN'!$F161+'TRA_TRA COMMUN'!$F116,"")</f>
        <v/>
      </c>
      <c r="G18" s="485" t="str">
        <f>IF($C18=G$14,'TRA_TRA COMMUN'!$F161+'TRA_TRA COMMUN'!$F116,"")</f>
        <v/>
      </c>
      <c r="H18" s="485" t="str">
        <f>IF($C18=H$14,'TRA_TRA COMMUN'!$F161+'TRA_TRA COMMUN'!$F116,"")</f>
        <v/>
      </c>
      <c r="I18" s="647" t="str">
        <f>IF($C18=I$14,'TRA_TRA COMMUN'!$F161+'TRA_TRA COMMUN'!$F116,"")</f>
        <v/>
      </c>
      <c r="J18" s="313" t="e">
        <f>'TRA_TRA COMMUN'!G116+'TRA_TRA COMMUN'!G161</f>
        <v>#VALUE!</v>
      </c>
      <c r="K18" s="313" t="e">
        <f>'TRA_TRA COMMUN'!H116+'TRA_TRA COMMUN'!H161</f>
        <v>#VALUE!</v>
      </c>
      <c r="L18" s="313" t="e">
        <f>'TRA_TRA COMMUN'!I116+'TRA_TRA COMMUN'!I161</f>
        <v>#VALUE!</v>
      </c>
      <c r="M18" s="313" t="e">
        <f>'TRA_TRA COMMUN'!J116+'TRA_TRA COMMUN'!J161</f>
        <v>#VALUE!</v>
      </c>
      <c r="N18" s="313" t="e">
        <f>'TRA_TRA COMMUN'!K116+'TRA_TRA COMMUN'!K161</f>
        <v>#VALUE!</v>
      </c>
      <c r="O18" s="313" t="e">
        <f>'TRA_TRA COMMUN'!L116+'TRA_TRA COMMUN'!L161</f>
        <v>#VALUE!</v>
      </c>
      <c r="P18" s="313" t="e">
        <f>'TRA_TRA COMMUN'!M116+'TRA_TRA COMMUN'!M161</f>
        <v>#VALUE!</v>
      </c>
      <c r="Q18" s="313" t="e">
        <f>'TRA_TRA COMMUN'!N116+'TRA_TRA COMMUN'!N161</f>
        <v>#VALUE!</v>
      </c>
      <c r="R18" s="313" t="e">
        <f>'TRA_TRA COMMUN'!O116+'TRA_TRA COMMUN'!O161</f>
        <v>#VALUE!</v>
      </c>
      <c r="S18" s="313" t="e">
        <f>'TRA_TRA COMMUN'!P116+'TRA_TRA COMMUN'!P161</f>
        <v>#VALUE!</v>
      </c>
    </row>
    <row r="19" spans="1:19">
      <c r="A19" s="56" t="s">
        <v>11</v>
      </c>
      <c r="B19" s="101" t="s">
        <v>55</v>
      </c>
      <c r="C19" s="683">
        <f>'TRA_BUS-CARS'!D123</f>
        <v>0</v>
      </c>
      <c r="D19" s="470"/>
      <c r="E19" s="485" t="str">
        <f>IF($C19=E$14,'TRA_BUS-CARS'!$F$123,"")</f>
        <v/>
      </c>
      <c r="F19" s="485" t="str">
        <f>IF($C19=F$14,'TRA_BUS-CARS'!$F$123,"")</f>
        <v/>
      </c>
      <c r="G19" s="485" t="str">
        <f>IF($C19=G$14,'TRA_BUS-CARS'!$F$123,"")</f>
        <v/>
      </c>
      <c r="H19" s="485" t="str">
        <f>IF($C19=H$14,'TRA_BUS-CARS'!$F$123,"")</f>
        <v/>
      </c>
      <c r="I19" s="647" t="str">
        <f>IF($C19=I$14,'TRA_BUS-CARS'!$F$123,"")</f>
        <v/>
      </c>
      <c r="J19" s="10">
        <f>'TRA_BUS-CARS'!G123</f>
        <v>0</v>
      </c>
      <c r="K19" s="18">
        <f>'TRA_BUS-CARS'!H123</f>
        <v>0</v>
      </c>
      <c r="L19" s="10">
        <f>'TRA_BUS-CARS'!I123</f>
        <v>0</v>
      </c>
      <c r="M19" s="18">
        <f>'TRA_BUS-CARS'!J123</f>
        <v>0</v>
      </c>
      <c r="N19" s="10">
        <f>'TRA_BUS-CARS'!K123</f>
        <v>0</v>
      </c>
      <c r="O19" s="18">
        <f>'TRA_BUS-CARS'!L123</f>
        <v>0</v>
      </c>
      <c r="P19" s="10">
        <f>'TRA_BUS-CARS'!M123</f>
        <v>0</v>
      </c>
      <c r="Q19" s="18">
        <f>'TRA_BUS-CARS'!N123</f>
        <v>0</v>
      </c>
      <c r="R19" s="10">
        <f>'TRA_BUS-CARS'!O123</f>
        <v>0</v>
      </c>
      <c r="S19" s="18">
        <f>'TRA_BUS-CARS'!P123</f>
        <v>0</v>
      </c>
    </row>
    <row r="20" spans="1:19">
      <c r="A20" s="56" t="s">
        <v>11</v>
      </c>
      <c r="B20" s="101" t="s">
        <v>56</v>
      </c>
      <c r="C20" s="683">
        <f>TRA_SERM!D119</f>
        <v>0</v>
      </c>
      <c r="D20" s="470"/>
      <c r="E20" s="485" t="str">
        <f>IF($C20=E$14,TRA_SERM!$F$119,"")</f>
        <v/>
      </c>
      <c r="F20" s="485" t="str">
        <f>IF($C20=F$14,TRA_SERM!$F$119,"")</f>
        <v/>
      </c>
      <c r="G20" s="485" t="str">
        <f>IF($C20=G$14,TRA_SERM!$F$119,"")</f>
        <v/>
      </c>
      <c r="H20" s="485" t="str">
        <f>IF($C20=H$14,TRA_SERM!$F$119,"")</f>
        <v/>
      </c>
      <c r="I20" s="647" t="str">
        <f>IF($C20=I$14,TRA_SERM!$F$119,"")</f>
        <v/>
      </c>
      <c r="J20" s="10" t="e">
        <f>TRA_SERM!G119</f>
        <v>#VALUE!</v>
      </c>
      <c r="K20" s="18">
        <f>TRA_SERM!H119</f>
        <v>0</v>
      </c>
      <c r="L20" s="10">
        <f>TRA_SERM!I119</f>
        <v>0</v>
      </c>
      <c r="M20" s="18">
        <f>TRA_SERM!J119</f>
        <v>0</v>
      </c>
      <c r="N20" s="10">
        <f>TRA_SERM!K119</f>
        <v>0</v>
      </c>
      <c r="O20" s="18">
        <f>TRA_SERM!L119</f>
        <v>0</v>
      </c>
      <c r="P20" s="10">
        <f>TRA_SERM!M119</f>
        <v>0</v>
      </c>
      <c r="Q20" s="18">
        <f>TRA_SERM!N119</f>
        <v>0</v>
      </c>
      <c r="R20" s="10">
        <f>TRA_SERM!O119</f>
        <v>0</v>
      </c>
      <c r="S20" s="18">
        <f>TRA_SERM!P119</f>
        <v>0</v>
      </c>
    </row>
    <row r="21" spans="1:19">
      <c r="A21" s="56" t="s">
        <v>11</v>
      </c>
      <c r="B21" s="101" t="s">
        <v>57</v>
      </c>
      <c r="C21" s="683">
        <f>TRA_FERROVIAIRE!D117</f>
        <v>0</v>
      </c>
      <c r="D21" s="470"/>
      <c r="E21" s="485" t="str">
        <f>IF($C21=E$14,TRA_FERROVIAIRE!$F$117,"")</f>
        <v/>
      </c>
      <c r="F21" s="485" t="str">
        <f>IF($C21=F$14,TRA_FERROVIAIRE!$F$117,"")</f>
        <v/>
      </c>
      <c r="G21" s="485" t="str">
        <f>IF($C21=G$14,TRA_FERROVIAIRE!$F$117,"")</f>
        <v/>
      </c>
      <c r="H21" s="485" t="str">
        <f>IF($C21=H$14,TRA_FERROVIAIRE!$F$117,"")</f>
        <v/>
      </c>
      <c r="I21" s="485" t="str">
        <f>IF($C21=I$14,TRA_FERROVIAIRE!$F$117,"")</f>
        <v/>
      </c>
      <c r="J21" s="10">
        <f>TRA_FERROVIAIRE!G117</f>
        <v>0</v>
      </c>
      <c r="K21" s="18">
        <f>TRA_FERROVIAIRE!H117</f>
        <v>0</v>
      </c>
      <c r="L21" s="10">
        <f>TRA_FERROVIAIRE!I117</f>
        <v>0</v>
      </c>
      <c r="M21" s="18">
        <f>TRA_FERROVIAIRE!J117</f>
        <v>0</v>
      </c>
      <c r="N21" s="10">
        <f>TRA_FERROVIAIRE!K117</f>
        <v>0</v>
      </c>
      <c r="O21" s="18">
        <f>TRA_FERROVIAIRE!L117</f>
        <v>0</v>
      </c>
      <c r="P21" s="10">
        <f>TRA_FERROVIAIRE!M117</f>
        <v>0</v>
      </c>
      <c r="Q21" s="18">
        <f>TRA_FERROVIAIRE!N117</f>
        <v>0</v>
      </c>
      <c r="R21" s="10">
        <f>TRA_FERROVIAIRE!O117</f>
        <v>0</v>
      </c>
      <c r="S21" s="18">
        <f>TRA_FERROVIAIRE!P117</f>
        <v>0</v>
      </c>
    </row>
    <row r="22" spans="1:19">
      <c r="A22" s="56" t="s">
        <v>11</v>
      </c>
      <c r="B22" s="101" t="s">
        <v>58</v>
      </c>
      <c r="C22" s="683">
        <f>TRA_FLUVIAL!D76</f>
        <v>0</v>
      </c>
      <c r="D22" s="470"/>
      <c r="E22" s="485"/>
      <c r="F22" s="485"/>
      <c r="G22" s="485"/>
      <c r="H22" s="485"/>
      <c r="I22" s="485"/>
      <c r="J22" s="10">
        <f>TRA_FLUVIAL!G76</f>
        <v>0</v>
      </c>
      <c r="K22" s="18">
        <f>TRA_FLUVIAL!H76</f>
        <v>0</v>
      </c>
      <c r="L22" s="10">
        <f>TRA_FLUVIAL!I76</f>
        <v>0</v>
      </c>
      <c r="M22" s="18">
        <f>TRA_FLUVIAL!J76</f>
        <v>0</v>
      </c>
      <c r="N22" s="10">
        <f>TRA_FLUVIAL!K76</f>
        <v>0</v>
      </c>
      <c r="O22" s="18">
        <f>TRA_FLUVIAL!L76</f>
        <v>0</v>
      </c>
      <c r="P22" s="10">
        <f>TRA_FLUVIAL!M76</f>
        <v>0</v>
      </c>
      <c r="Q22" s="18">
        <f>TRA_FLUVIAL!N76</f>
        <v>0</v>
      </c>
      <c r="R22" s="10">
        <f>TRA_FLUVIAL!O76</f>
        <v>0</v>
      </c>
      <c r="S22" s="18">
        <f>TRA_FLUVIAL!P76</f>
        <v>0</v>
      </c>
    </row>
    <row r="23" spans="1:19">
      <c r="A23" s="56" t="s">
        <v>11</v>
      </c>
      <c r="B23" s="101" t="s">
        <v>59</v>
      </c>
      <c r="C23" s="683">
        <f>TRA_CYCLABLE!D114</f>
        <v>0</v>
      </c>
      <c r="D23" s="470"/>
      <c r="E23" s="485" t="str">
        <f>IF($C23=E$14,TRA_CYCLABLE!$F$114,"")</f>
        <v/>
      </c>
      <c r="F23" s="485" t="str">
        <f>IF($C23=F$14,TRA_CYCLABLE!$F$114,"")</f>
        <v/>
      </c>
      <c r="G23" s="485" t="str">
        <f>IF($C23=G$14,TRA_CYCLABLE!$F$114,"")</f>
        <v/>
      </c>
      <c r="H23" s="485" t="str">
        <f>IF($C23=H$14,TRA_CYCLABLE!$F$114,"")</f>
        <v/>
      </c>
      <c r="I23" s="647" t="str">
        <f>IF($C23=I$14,TRA_CYCLABLE!$F$114,"")</f>
        <v/>
      </c>
      <c r="J23" s="10" t="e">
        <f>TRA_CYCLABLE!G114</f>
        <v>#VALUE!</v>
      </c>
      <c r="K23" s="18">
        <f>TRA_CYCLABLE!H114</f>
        <v>0</v>
      </c>
      <c r="L23" s="10">
        <f>TRA_CYCLABLE!I114</f>
        <v>0</v>
      </c>
      <c r="M23" s="18">
        <f>TRA_CYCLABLE!J114</f>
        <v>0</v>
      </c>
      <c r="N23" s="10">
        <f>TRA_CYCLABLE!K114</f>
        <v>0</v>
      </c>
      <c r="O23" s="18">
        <f>TRA_CYCLABLE!L114</f>
        <v>0</v>
      </c>
      <c r="P23" s="10">
        <f>TRA_CYCLABLE!M114</f>
        <v>0</v>
      </c>
      <c r="Q23" s="18">
        <f>TRA_CYCLABLE!N114</f>
        <v>0</v>
      </c>
      <c r="R23" s="10">
        <f>TRA_CYCLABLE!O114</f>
        <v>0</v>
      </c>
      <c r="S23" s="18">
        <f>TRA_CYCLABLE!P114</f>
        <v>0</v>
      </c>
    </row>
    <row r="24" spans="1:19">
      <c r="A24" s="57" t="s">
        <v>13</v>
      </c>
      <c r="B24" s="102" t="s">
        <v>60</v>
      </c>
      <c r="C24" s="683">
        <f>'ENE_ECLA PUBLIC'!D111</f>
        <v>0</v>
      </c>
      <c r="D24" s="470"/>
      <c r="E24" s="485" t="str">
        <f>IF($C24=E$14,'ENE_ECLA PUBLIC'!$F$111,"")</f>
        <v/>
      </c>
      <c r="F24" s="485" t="str">
        <f>IF($C24=F$14,'ENE_ECLA PUBLIC'!$F$111,"")</f>
        <v/>
      </c>
      <c r="G24" s="485" t="str">
        <f>IF($C24=G$14,'ENE_ECLA PUBLIC'!$F$111,"")</f>
        <v/>
      </c>
      <c r="H24" s="485" t="str">
        <f>IF($C24=H$14,'ENE_ECLA PUBLIC'!$F$111,"")</f>
        <v/>
      </c>
      <c r="I24" s="647" t="str">
        <f>IF($C24=I$14,'ENE_ECLA PUBLIC'!$F$111,"")</f>
        <v/>
      </c>
      <c r="J24" s="19" t="e">
        <f>'ENE_ECLA PUBLIC'!G111</f>
        <v>#VALUE!</v>
      </c>
      <c r="K24" s="19" t="e">
        <f>'ENE_ECLA PUBLIC'!H111</f>
        <v>#VALUE!</v>
      </c>
      <c r="L24" s="45" t="e">
        <f>'ENE_ECLA PUBLIC'!I111</f>
        <v>#VALUE!</v>
      </c>
      <c r="M24" s="19" t="e">
        <f>'ENE_ECLA PUBLIC'!J111</f>
        <v>#VALUE!</v>
      </c>
      <c r="N24" s="45" t="e">
        <f>'ENE_ECLA PUBLIC'!K111</f>
        <v>#VALUE!</v>
      </c>
      <c r="O24" s="19" t="e">
        <f>'ENE_ECLA PUBLIC'!L111</f>
        <v>#VALUE!</v>
      </c>
      <c r="P24" s="45" t="e">
        <f>'ENE_ECLA PUBLIC'!M111</f>
        <v>#VALUE!</v>
      </c>
      <c r="Q24" s="19" t="e">
        <f>'ENE_ECLA PUBLIC'!N111</f>
        <v>#VALUE!</v>
      </c>
      <c r="R24" s="45" t="e">
        <f>'ENE_ECLA PUBLIC'!O111</f>
        <v>#VALUE!</v>
      </c>
      <c r="S24" s="19" t="e">
        <f>'ENE_ECLA PUBLIC'!P111</f>
        <v>#VALUE!</v>
      </c>
    </row>
    <row r="25" spans="1:19">
      <c r="A25" s="61"/>
      <c r="B25" s="43" t="s">
        <v>61</v>
      </c>
      <c r="C25" s="471"/>
      <c r="D25" s="678"/>
      <c r="E25" s="471"/>
      <c r="F25" s="471"/>
      <c r="G25" s="471"/>
      <c r="H25" s="471"/>
      <c r="I25" s="430"/>
      <c r="J25" s="428" t="e">
        <f t="shared" ref="J25:S25" si="1">SUM(J26:J32)</f>
        <v>#VALUE!</v>
      </c>
      <c r="K25" s="430" t="e">
        <f t="shared" si="1"/>
        <v>#VALUE!</v>
      </c>
      <c r="L25" s="428" t="e">
        <f t="shared" si="1"/>
        <v>#VALUE!</v>
      </c>
      <c r="M25" s="430" t="e">
        <f t="shared" si="1"/>
        <v>#VALUE!</v>
      </c>
      <c r="N25" s="428" t="e">
        <f t="shared" si="1"/>
        <v>#VALUE!</v>
      </c>
      <c r="O25" s="430" t="e">
        <f t="shared" si="1"/>
        <v>#VALUE!</v>
      </c>
      <c r="P25" s="428" t="e">
        <f t="shared" si="1"/>
        <v>#VALUE!</v>
      </c>
      <c r="Q25" s="430" t="e">
        <f t="shared" si="1"/>
        <v>#VALUE!</v>
      </c>
      <c r="R25" s="428" t="e">
        <f t="shared" si="1"/>
        <v>#VALUE!</v>
      </c>
      <c r="S25" s="430" t="e">
        <f t="shared" si="1"/>
        <v>#VALUE!</v>
      </c>
    </row>
    <row r="26" spans="1:19">
      <c r="A26" s="55" t="s">
        <v>9</v>
      </c>
      <c r="B26" s="429" t="s">
        <v>62</v>
      </c>
      <c r="C26" s="684">
        <f>BAT_RENO_LOGSOC!D96</f>
        <v>0</v>
      </c>
      <c r="D26" s="470"/>
      <c r="E26" s="485" t="str">
        <f>IF($C26=E$14,BAT_RENO_LOGSOC!$F$96,"")</f>
        <v/>
      </c>
      <c r="F26" s="485" t="str">
        <f>IF($C26=F$14,BAT_RENO_LOGSOC!$F$96,"")</f>
        <v/>
      </c>
      <c r="G26" s="485" t="str">
        <f>IF($C26=G$14,BAT_RENO_LOGSOC!$F$96,"")</f>
        <v/>
      </c>
      <c r="H26" s="485" t="str">
        <f>IF($C26=H$14,BAT_RENO_LOGSOC!$F$96,"")</f>
        <v/>
      </c>
      <c r="I26" s="647" t="str">
        <f>IF($C26=I$14,BAT_RENO_LOGSOC!$F$96,"")</f>
        <v/>
      </c>
      <c r="J26" s="63">
        <f>BAT_RENO_LOGSOC!G96</f>
        <v>0</v>
      </c>
      <c r="K26" s="17">
        <f>BAT_RENO_LOGSOC!H96</f>
        <v>0</v>
      </c>
      <c r="L26" s="63">
        <f>BAT_RENO_LOGSOC!I96</f>
        <v>0</v>
      </c>
      <c r="M26" s="17">
        <f>BAT_RENO_LOGSOC!J96</f>
        <v>0</v>
      </c>
      <c r="N26" s="63">
        <f>BAT_RENO_LOGSOC!K96</f>
        <v>0</v>
      </c>
      <c r="O26" s="17">
        <f>BAT_RENO_LOGSOC!L96</f>
        <v>0</v>
      </c>
      <c r="P26" s="63">
        <f>BAT_RENO_LOGSOC!M96</f>
        <v>0</v>
      </c>
      <c r="Q26" s="17">
        <f>BAT_RENO_LOGSOC!N96</f>
        <v>0</v>
      </c>
      <c r="R26" s="63">
        <f>BAT_RENO_LOGSOC!O96</f>
        <v>0</v>
      </c>
      <c r="S26" s="17">
        <f>BAT_RENO_LOGSOC!P96</f>
        <v>0</v>
      </c>
    </row>
    <row r="27" spans="1:19">
      <c r="A27" s="55" t="s">
        <v>9</v>
      </c>
      <c r="B27" s="101" t="s">
        <v>63</v>
      </c>
      <c r="C27" s="683">
        <f>'BAT_RENO_LOG PRIVES'!D100</f>
        <v>0</v>
      </c>
      <c r="D27" s="470"/>
      <c r="E27" s="485" t="str">
        <f>IF($C27=E$14,'BAT_RENO_LOG PRIVES'!$F$100,"")</f>
        <v/>
      </c>
      <c r="F27" s="485" t="str">
        <f>IF($C27=F$14,'BAT_RENO_LOG PRIVES'!$F$100,"")</f>
        <v/>
      </c>
      <c r="G27" s="485" t="str">
        <f>IF($C27=G$14,'BAT_RENO_LOG PRIVES'!$F$100,"")</f>
        <v/>
      </c>
      <c r="H27" s="485" t="str">
        <f>IF($C27=H$14,'BAT_RENO_LOG PRIVES'!$F$100,"")</f>
        <v/>
      </c>
      <c r="I27" s="647" t="str">
        <f>IF($C27=I$14,'BAT_RENO_LOG PRIVES'!$F$100,"")</f>
        <v/>
      </c>
      <c r="J27" s="10">
        <f>'BAT_RENO_LOG PRIVES'!G100</f>
        <v>0</v>
      </c>
      <c r="K27" s="18">
        <f>'BAT_RENO_LOG PRIVES'!H100</f>
        <v>0</v>
      </c>
      <c r="L27" s="10">
        <f>'BAT_RENO_LOG PRIVES'!I100</f>
        <v>0</v>
      </c>
      <c r="M27" s="18">
        <f>'BAT_RENO_LOG PRIVES'!J100</f>
        <v>0</v>
      </c>
      <c r="N27" s="10">
        <f>'BAT_RENO_LOG PRIVES'!K100</f>
        <v>0</v>
      </c>
      <c r="O27" s="18">
        <f>'BAT_RENO_LOG PRIVES'!L100</f>
        <v>0</v>
      </c>
      <c r="P27" s="10">
        <f>'BAT_RENO_LOG PRIVES'!M100</f>
        <v>0</v>
      </c>
      <c r="Q27" s="18">
        <f>'BAT_RENO_LOG PRIVES'!N100</f>
        <v>0</v>
      </c>
      <c r="R27" s="10">
        <f>'BAT_RENO_LOG PRIVES'!O100</f>
        <v>0</v>
      </c>
      <c r="S27" s="18">
        <f>'BAT_RENO_LOG PRIVES'!P100</f>
        <v>0</v>
      </c>
    </row>
    <row r="28" spans="1:19">
      <c r="A28" s="55" t="s">
        <v>9</v>
      </c>
      <c r="B28" s="101" t="s">
        <v>64</v>
      </c>
      <c r="C28" s="683">
        <f>BAT_RENO_ESMS!D85</f>
        <v>0</v>
      </c>
      <c r="D28" s="470"/>
      <c r="E28" s="485"/>
      <c r="F28" s="485"/>
      <c r="G28" s="485"/>
      <c r="H28" s="485"/>
      <c r="I28" s="647"/>
      <c r="J28" s="10" t="e">
        <f>BAT_RENO_ESMS!G85</f>
        <v>#VALUE!</v>
      </c>
      <c r="K28" s="10" t="e">
        <f>BAT_RENO_ESMS!H85</f>
        <v>#VALUE!</v>
      </c>
      <c r="L28" s="10" t="e">
        <f>BAT_RENO_ESMS!I85</f>
        <v>#VALUE!</v>
      </c>
      <c r="M28" s="10" t="e">
        <f>BAT_RENO_ESMS!J85</f>
        <v>#VALUE!</v>
      </c>
      <c r="N28" s="10" t="e">
        <f>BAT_RENO_ESMS!K85</f>
        <v>#VALUE!</v>
      </c>
      <c r="O28" s="10" t="e">
        <f>BAT_RENO_ESMS!L85</f>
        <v>#VALUE!</v>
      </c>
      <c r="P28" s="10" t="e">
        <f>BAT_RENO_ESMS!M85</f>
        <v>#VALUE!</v>
      </c>
      <c r="Q28" s="10" t="e">
        <f>BAT_RENO_ESMS!N85</f>
        <v>#VALUE!</v>
      </c>
      <c r="R28" s="10" t="e">
        <f>BAT_RENO_ESMS!O85</f>
        <v>#VALUE!</v>
      </c>
      <c r="S28" s="313" t="e">
        <f>BAT_RENO_ESMS!P85</f>
        <v>#VALUE!</v>
      </c>
    </row>
    <row r="29" spans="1:19">
      <c r="A29" s="56" t="s">
        <v>11</v>
      </c>
      <c r="B29" s="101" t="s">
        <v>86</v>
      </c>
      <c r="C29" s="683">
        <f>TRA_IRV!D306</f>
        <v>0</v>
      </c>
      <c r="D29" s="470"/>
      <c r="E29" s="485" t="str">
        <f>IF($C29=E$14,TRA_IRV!$F$306,"")</f>
        <v/>
      </c>
      <c r="F29" s="485" t="str">
        <f>IF($C29=F$14,TRA_IRV!$F$306,"")</f>
        <v/>
      </c>
      <c r="G29" s="485" t="str">
        <f>IF($C29=G$14,TRA_IRV!$F$306,"")</f>
        <v/>
      </c>
      <c r="H29" s="485" t="str">
        <f>IF($C29=H$14,TRA_IRV!$F$306,"")</f>
        <v/>
      </c>
      <c r="I29" s="647" t="str">
        <f>IF($C29=I$14,TRA_IRV!$F$306,"")</f>
        <v/>
      </c>
      <c r="J29" s="313">
        <f>TRA_IRV!F306</f>
        <v>0</v>
      </c>
      <c r="K29" s="313" t="e">
        <f>TRA_IRV!G306</f>
        <v>#VALUE!</v>
      </c>
      <c r="L29" s="313" t="e">
        <f>TRA_IRV!H306</f>
        <v>#VALUE!</v>
      </c>
      <c r="M29" s="313" t="e">
        <f>TRA_IRV!I306</f>
        <v>#VALUE!</v>
      </c>
      <c r="N29" s="313" t="e">
        <f>TRA_IRV!J306</f>
        <v>#VALUE!</v>
      </c>
      <c r="O29" s="313" t="e">
        <f>TRA_IRV!K306</f>
        <v>#VALUE!</v>
      </c>
      <c r="P29" s="313" t="e">
        <f>TRA_IRV!L306</f>
        <v>#VALUE!</v>
      </c>
      <c r="Q29" s="313" t="e">
        <f>TRA_IRV!M306</f>
        <v>#VALUE!</v>
      </c>
      <c r="R29" s="313" t="e">
        <f>TRA_IRV!N306</f>
        <v>#VALUE!</v>
      </c>
      <c r="S29" s="313" t="e">
        <f>TRA_IRV!O306</f>
        <v>#VALUE!</v>
      </c>
    </row>
    <row r="30" spans="1:19">
      <c r="A30" s="56" t="s">
        <v>11</v>
      </c>
      <c r="B30" s="101" t="s">
        <v>66</v>
      </c>
      <c r="C30" s="683">
        <f>'TRA_VEH PRIVES'!D125</f>
        <v>0</v>
      </c>
      <c r="D30" s="470"/>
      <c r="E30" s="485" t="str">
        <f>IF($C30=E$14,'TRA_VEH PRIVES'!$F$125,"")</f>
        <v/>
      </c>
      <c r="F30" s="485" t="str">
        <f>IF($C30=F$14,'TRA_VEH PRIVES'!$F$125,"")</f>
        <v/>
      </c>
      <c r="G30" s="485" t="str">
        <f>IF($C30=G$14,'TRA_VEH PRIVES'!$F$125,"")</f>
        <v/>
      </c>
      <c r="H30" s="485" t="str">
        <f>IF($C30=H$14,'TRA_VEH PRIVES'!$F$125,"")</f>
        <v/>
      </c>
      <c r="I30" s="647" t="str">
        <f>IF($C30=I$14,'TRA_VEH PRIVES'!$F$125,"")</f>
        <v/>
      </c>
      <c r="J30" s="10" t="e">
        <f>'TRA_VEH PRIVES'!G125</f>
        <v>#VALUE!</v>
      </c>
      <c r="K30" s="18" t="e">
        <f>'TRA_VEH PRIVES'!H125</f>
        <v>#VALUE!</v>
      </c>
      <c r="L30" s="10" t="e">
        <f>'TRA_VEH PRIVES'!I125</f>
        <v>#VALUE!</v>
      </c>
      <c r="M30" s="18" t="e">
        <f>'TRA_VEH PRIVES'!J125</f>
        <v>#VALUE!</v>
      </c>
      <c r="N30" s="10" t="e">
        <f>'TRA_VEH PRIVES'!K125</f>
        <v>#VALUE!</v>
      </c>
      <c r="O30" s="18" t="e">
        <f>'TRA_VEH PRIVES'!L125</f>
        <v>#VALUE!</v>
      </c>
      <c r="P30" s="10" t="e">
        <f>'TRA_VEH PRIVES'!M125</f>
        <v>#VALUE!</v>
      </c>
      <c r="Q30" s="18" t="e">
        <f>'TRA_VEH PRIVES'!N125</f>
        <v>#VALUE!</v>
      </c>
      <c r="R30" s="10" t="e">
        <f>'TRA_VEH PRIVES'!O125</f>
        <v>#VALUE!</v>
      </c>
      <c r="S30" s="18" t="e">
        <f>'TRA_VEH PRIVES'!P125</f>
        <v>#VALUE!</v>
      </c>
    </row>
    <row r="31" spans="1:19">
      <c r="A31" s="57" t="s">
        <v>13</v>
      </c>
      <c r="B31" s="101" t="s">
        <v>67</v>
      </c>
      <c r="C31" s="683">
        <f>ENE_PRODELEC_ENR!D123</f>
        <v>0</v>
      </c>
      <c r="D31" s="470"/>
      <c r="E31" s="485" t="str">
        <f>IF($C31=E$14,ENE_PRODELEC_ENR!$F$123,"")</f>
        <v/>
      </c>
      <c r="F31" s="485" t="str">
        <f>IF($C31=F$14,ENE_PRODELEC_ENR!$F$123,"")</f>
        <v/>
      </c>
      <c r="G31" s="485" t="str">
        <f>IF($C31=G$14,ENE_PRODELEC_ENR!$F$123,"")</f>
        <v/>
      </c>
      <c r="H31" s="485" t="str">
        <f>IF($C31=H$14,ENE_PRODELEC_ENR!$F$123,"")</f>
        <v/>
      </c>
      <c r="I31" s="647" t="str">
        <f>IF($C31=I$14,ENE_PRODELEC_ENR!$F$123,"")</f>
        <v/>
      </c>
      <c r="J31" s="10" t="e">
        <f>ENE_PRODELEC_ENR!G123</f>
        <v>#VALUE!</v>
      </c>
      <c r="K31" s="18" t="e">
        <f>ENE_PRODELEC_ENR!H123</f>
        <v>#VALUE!</v>
      </c>
      <c r="L31" s="10" t="e">
        <f>ENE_PRODELEC_ENR!I123</f>
        <v>#VALUE!</v>
      </c>
      <c r="M31" s="18" t="e">
        <f>ENE_PRODELEC_ENR!J123</f>
        <v>#VALUE!</v>
      </c>
      <c r="N31" s="10" t="e">
        <f>ENE_PRODELEC_ENR!K123</f>
        <v>#VALUE!</v>
      </c>
      <c r="O31" s="18" t="e">
        <f>ENE_PRODELEC_ENR!L123</f>
        <v>#VALUE!</v>
      </c>
      <c r="P31" s="10" t="e">
        <f>ENE_PRODELEC_ENR!M123</f>
        <v>#VALUE!</v>
      </c>
      <c r="Q31" s="18" t="e">
        <f>ENE_PRODELEC_ENR!N123</f>
        <v>#VALUE!</v>
      </c>
      <c r="R31" s="10" t="e">
        <f>ENE_PRODELEC_ENR!O123</f>
        <v>#VALUE!</v>
      </c>
      <c r="S31" s="18" t="e">
        <f>ENE_PRODELEC_ENR!P123</f>
        <v>#VALUE!</v>
      </c>
    </row>
    <row r="32" spans="1:19">
      <c r="A32" s="57" t="s">
        <v>13</v>
      </c>
      <c r="B32" s="101" t="s">
        <v>68</v>
      </c>
      <c r="C32" s="683">
        <f>'ENE_RCU &amp; PROD CHALEUR'!D176</f>
        <v>0</v>
      </c>
      <c r="D32" s="470"/>
      <c r="E32" s="485" t="str">
        <f>IF($C32=E$14,'ENE_RCU &amp; PROD CHALEUR'!$F$176,"")</f>
        <v/>
      </c>
      <c r="F32" s="485" t="str">
        <f>IF($C32=F$14,'ENE_RCU &amp; PROD CHALEUR'!$F$176,"")</f>
        <v/>
      </c>
      <c r="G32" s="485" t="str">
        <f>IF($C32=G$14,'ENE_RCU &amp; PROD CHALEUR'!$F$176,"")</f>
        <v/>
      </c>
      <c r="H32" s="485" t="str">
        <f>IF($C32=H$14,'ENE_RCU &amp; PROD CHALEUR'!$F$176,"")</f>
        <v/>
      </c>
      <c r="I32" s="647" t="str">
        <f>IF($C32=I$14,'ENE_RCU &amp; PROD CHALEUR'!$F$176,"")</f>
        <v/>
      </c>
      <c r="J32" s="10" t="e">
        <f>'ENE_RCU &amp; PROD CHALEUR'!G176</f>
        <v>#VALUE!</v>
      </c>
      <c r="K32" s="18" t="e">
        <f>'ENE_RCU &amp; PROD CHALEUR'!H176</f>
        <v>#VALUE!</v>
      </c>
      <c r="L32" s="10" t="e">
        <f>'ENE_RCU &amp; PROD CHALEUR'!I176</f>
        <v>#VALUE!</v>
      </c>
      <c r="M32" s="18" t="e">
        <f>'ENE_RCU &amp; PROD CHALEUR'!J176</f>
        <v>#VALUE!</v>
      </c>
      <c r="N32" s="10" t="e">
        <f>'ENE_RCU &amp; PROD CHALEUR'!K176</f>
        <v>#VALUE!</v>
      </c>
      <c r="O32" s="18" t="e">
        <f>'ENE_RCU &amp; PROD CHALEUR'!L176</f>
        <v>#VALUE!</v>
      </c>
      <c r="P32" s="10" t="e">
        <f>'ENE_RCU &amp; PROD CHALEUR'!M176</f>
        <v>#VALUE!</v>
      </c>
      <c r="Q32" s="18" t="e">
        <f>'ENE_RCU &amp; PROD CHALEUR'!N176</f>
        <v>#VALUE!</v>
      </c>
      <c r="R32" s="10" t="e">
        <f>'ENE_RCU &amp; PROD CHALEUR'!O176</f>
        <v>#VALUE!</v>
      </c>
      <c r="S32" s="18" t="e">
        <f>'ENE_RCU &amp; PROD CHALEUR'!P176</f>
        <v>#VALUE!</v>
      </c>
    </row>
    <row r="33" spans="1:19">
      <c r="A33" s="1016" t="s">
        <v>15</v>
      </c>
      <c r="B33" s="102" t="s">
        <v>87</v>
      </c>
      <c r="C33" s="683">
        <f>'TOUS_AIDES AUX COLLECTIVITES'!D62</f>
        <v>0</v>
      </c>
      <c r="D33" s="470"/>
      <c r="E33" s="485"/>
      <c r="F33" s="485"/>
      <c r="G33" s="485"/>
      <c r="H33" s="485"/>
      <c r="I33" s="647"/>
      <c r="J33" s="683">
        <f>'TOUS_AIDES AUX COLLECTIVITES'!K62</f>
        <v>0</v>
      </c>
      <c r="K33" s="683">
        <f>'TOUS_AIDES AUX COLLECTIVITES'!L62</f>
        <v>0</v>
      </c>
      <c r="L33" s="683">
        <f>'TOUS_AIDES AUX COLLECTIVITES'!M62</f>
        <v>0</v>
      </c>
      <c r="M33" s="683">
        <f>'TOUS_AIDES AUX COLLECTIVITES'!N62</f>
        <v>0</v>
      </c>
      <c r="N33" s="683">
        <f>'TOUS_AIDES AUX COLLECTIVITES'!O62</f>
        <v>0</v>
      </c>
      <c r="O33" s="683">
        <f>'TOUS_AIDES AUX COLLECTIVITES'!P62</f>
        <v>0</v>
      </c>
      <c r="P33" s="683">
        <f>'TOUS_AIDES AUX COLLECTIVITES'!Q62</f>
        <v>0</v>
      </c>
      <c r="Q33" s="683">
        <f>'TOUS_AIDES AUX COLLECTIVITES'!R62</f>
        <v>0</v>
      </c>
      <c r="R33" s="683">
        <f>'TOUS_AIDES AUX COLLECTIVITES'!S62</f>
        <v>0</v>
      </c>
      <c r="S33" s="1017">
        <f>'TOUS_AIDES AUX COLLECTIVITES'!T62</f>
        <v>0</v>
      </c>
    </row>
    <row r="34" spans="1:19">
      <c r="B34" s="437" t="s">
        <v>88</v>
      </c>
      <c r="C34" s="472"/>
      <c r="D34" s="680"/>
      <c r="E34" s="472"/>
      <c r="F34" s="472"/>
      <c r="G34" s="472"/>
      <c r="H34" s="472"/>
      <c r="I34" s="472"/>
      <c r="J34" s="439" t="e">
        <f>J15+J25</f>
        <v>#REF!</v>
      </c>
      <c r="K34" s="438" t="e">
        <f t="shared" ref="K34:S34" si="2">K15+K25</f>
        <v>#REF!</v>
      </c>
      <c r="L34" s="439" t="e">
        <f t="shared" si="2"/>
        <v>#REF!</v>
      </c>
      <c r="M34" s="438" t="e">
        <f t="shared" si="2"/>
        <v>#REF!</v>
      </c>
      <c r="N34" s="439" t="e">
        <f t="shared" si="2"/>
        <v>#REF!</v>
      </c>
      <c r="O34" s="438" t="e">
        <f t="shared" si="2"/>
        <v>#REF!</v>
      </c>
      <c r="P34" s="439" t="e">
        <f t="shared" si="2"/>
        <v>#REF!</v>
      </c>
      <c r="Q34" s="438" t="e">
        <f t="shared" si="2"/>
        <v>#REF!</v>
      </c>
      <c r="R34" s="439" t="e">
        <f t="shared" si="2"/>
        <v>#REF!</v>
      </c>
      <c r="S34" s="438" t="e">
        <f t="shared" si="2"/>
        <v>#REF!</v>
      </c>
    </row>
    <row r="35" spans="1:19">
      <c r="D35" s="470"/>
      <c r="E35" s="470"/>
    </row>
    <row r="37" spans="1:19">
      <c r="A37" s="200"/>
      <c r="B37" s="436" t="s">
        <v>89</v>
      </c>
      <c r="C37" s="469"/>
      <c r="D37" s="469"/>
      <c r="E37" s="469"/>
      <c r="F37" s="469"/>
      <c r="G37" s="469"/>
      <c r="H37" s="469"/>
      <c r="I37" s="200"/>
      <c r="J37" s="200"/>
      <c r="K37" s="200"/>
      <c r="L37" s="200"/>
      <c r="M37" s="200"/>
      <c r="N37" s="200"/>
      <c r="O37" s="200"/>
      <c r="P37" s="200"/>
      <c r="Q37" s="200"/>
      <c r="R37" s="200"/>
      <c r="S37" s="200"/>
    </row>
    <row r="39" spans="1:19">
      <c r="B39" s="13" t="s">
        <v>90</v>
      </c>
      <c r="C39" s="13"/>
      <c r="D39" s="13"/>
      <c r="E39" s="13"/>
      <c r="F39" s="13"/>
      <c r="G39" s="13"/>
      <c r="H39" s="13"/>
      <c r="I39" s="13"/>
      <c r="J39" s="13"/>
      <c r="K39" s="13"/>
      <c r="L39" s="13"/>
      <c r="M39" s="13"/>
      <c r="N39" s="13"/>
      <c r="O39" s="13"/>
      <c r="P39" s="13"/>
      <c r="Q39" s="13"/>
      <c r="R39" s="13"/>
      <c r="S39" s="13"/>
    </row>
    <row r="40" spans="1:19">
      <c r="B40" s="13" t="s">
        <v>91</v>
      </c>
      <c r="C40" s="13"/>
      <c r="D40" s="13"/>
      <c r="E40" s="13"/>
      <c r="F40" s="13"/>
      <c r="G40" s="13"/>
      <c r="H40" s="13"/>
      <c r="I40" s="13"/>
      <c r="J40" s="13"/>
      <c r="K40" s="13"/>
      <c r="L40" s="13"/>
      <c r="M40" s="13"/>
      <c r="N40" s="13"/>
      <c r="O40" s="13"/>
      <c r="P40" s="13"/>
      <c r="Q40" s="13"/>
      <c r="R40" s="13"/>
      <c r="S40" s="13"/>
    </row>
    <row r="41" spans="1:19">
      <c r="B41" s="303" t="s">
        <v>92</v>
      </c>
      <c r="C41" s="686" t="s">
        <v>83</v>
      </c>
      <c r="D41" s="465"/>
      <c r="E41" s="478">
        <v>2021</v>
      </c>
      <c r="F41" s="478">
        <v>2022</v>
      </c>
      <c r="G41" s="478">
        <v>2023</v>
      </c>
      <c r="H41" s="478">
        <v>2024</v>
      </c>
      <c r="I41" s="498">
        <v>2025</v>
      </c>
      <c r="J41" s="499">
        <v>2026</v>
      </c>
      <c r="K41" s="498">
        <v>2027</v>
      </c>
      <c r="L41" s="499">
        <v>2028</v>
      </c>
      <c r="M41" s="498">
        <v>2029</v>
      </c>
      <c r="N41" s="499">
        <v>2030</v>
      </c>
      <c r="O41" s="498">
        <v>2031</v>
      </c>
      <c r="P41" s="499">
        <v>2032</v>
      </c>
      <c r="Q41" s="498">
        <v>2033</v>
      </c>
      <c r="R41" s="499">
        <v>2034</v>
      </c>
      <c r="S41" s="498">
        <v>2035</v>
      </c>
    </row>
    <row r="42" spans="1:19">
      <c r="B42" s="688" t="s">
        <v>93</v>
      </c>
      <c r="C42" s="98"/>
      <c r="D42" s="94"/>
      <c r="E42" s="483">
        <f>E54</f>
        <v>1.2219999999999898E-2</v>
      </c>
      <c r="F42" s="483">
        <f>F54</f>
        <v>3.2206437335757343E-2</v>
      </c>
      <c r="G42" s="483">
        <f>G54</f>
        <v>5.3033058325836047E-2</v>
      </c>
      <c r="H42" s="483">
        <f t="shared" ref="H42:S42" si="3">H54</f>
        <v>2.3270046349224582E-2</v>
      </c>
      <c r="I42" s="483">
        <f t="shared" si="3"/>
        <v>1.1747496401342428E-2</v>
      </c>
      <c r="J42" s="483">
        <f t="shared" si="3"/>
        <v>1.4E-2</v>
      </c>
      <c r="K42" s="483">
        <f t="shared" si="3"/>
        <v>1.2999999999999999E-2</v>
      </c>
      <c r="L42" s="483">
        <f t="shared" si="3"/>
        <v>1.4999999999999999E-2</v>
      </c>
      <c r="M42" s="483">
        <f t="shared" si="3"/>
        <v>1.4999999999999999E-2</v>
      </c>
      <c r="N42" s="483">
        <f t="shared" si="3"/>
        <v>1.4999999999999999E-2</v>
      </c>
      <c r="O42" s="483">
        <f t="shared" si="3"/>
        <v>1.4999999999999999E-2</v>
      </c>
      <c r="P42" s="483">
        <f t="shared" si="3"/>
        <v>1.4999999999999999E-2</v>
      </c>
      <c r="Q42" s="483">
        <f t="shared" si="3"/>
        <v>1.4999999999999999E-2</v>
      </c>
      <c r="R42" s="483">
        <f t="shared" si="3"/>
        <v>1.4999999999999999E-2</v>
      </c>
      <c r="S42" s="483">
        <f t="shared" si="3"/>
        <v>1.4999999999999999E-2</v>
      </c>
    </row>
    <row r="43" spans="1:19">
      <c r="B43" s="496" t="s">
        <v>94</v>
      </c>
      <c r="C43" s="687">
        <v>2020</v>
      </c>
      <c r="D43" s="685"/>
      <c r="E43" s="500">
        <f t="shared" ref="E43:S43" si="4">IF($C43&lt;E$41,D43+E$42,0)</f>
        <v>1.2219999999999898E-2</v>
      </c>
      <c r="F43" s="500">
        <f t="shared" si="4"/>
        <v>4.4426437335757241E-2</v>
      </c>
      <c r="G43" s="500">
        <f t="shared" si="4"/>
        <v>9.7459495661593287E-2</v>
      </c>
      <c r="H43" s="500">
        <f t="shared" si="4"/>
        <v>0.12072954201081787</v>
      </c>
      <c r="I43" s="500">
        <f t="shared" si="4"/>
        <v>0.1324770384121603</v>
      </c>
      <c r="J43" s="500">
        <f t="shared" si="4"/>
        <v>0.14647703841216031</v>
      </c>
      <c r="K43" s="500">
        <f t="shared" si="4"/>
        <v>0.15947703841216032</v>
      </c>
      <c r="L43" s="500">
        <f t="shared" si="4"/>
        <v>0.17447703841216033</v>
      </c>
      <c r="M43" s="500">
        <f t="shared" si="4"/>
        <v>0.18947703841216035</v>
      </c>
      <c r="N43" s="500">
        <f t="shared" si="4"/>
        <v>0.20447703841216036</v>
      </c>
      <c r="O43" s="500">
        <f t="shared" si="4"/>
        <v>0.21947703841216037</v>
      </c>
      <c r="P43" s="500">
        <f t="shared" si="4"/>
        <v>0.23447703841216039</v>
      </c>
      <c r="Q43" s="500">
        <f t="shared" si="4"/>
        <v>0.2494770384121604</v>
      </c>
      <c r="R43" s="500">
        <f t="shared" si="4"/>
        <v>0.26447703841216041</v>
      </c>
      <c r="S43" s="500">
        <f t="shared" si="4"/>
        <v>0.27947703841216043</v>
      </c>
    </row>
    <row r="44" spans="1:19">
      <c r="B44" s="496"/>
      <c r="C44" s="687">
        <v>2021</v>
      </c>
      <c r="D44" s="685"/>
      <c r="E44" s="500"/>
      <c r="F44" s="500">
        <f>IF($C44&lt;F$41,E44+F$42,0)</f>
        <v>3.2206437335757343E-2</v>
      </c>
      <c r="G44" s="500">
        <f>IF($C44&lt;G$41,F44+G$42,0)</f>
        <v>8.523949566159339E-2</v>
      </c>
      <c r="H44" s="500">
        <f t="shared" ref="H44" si="5">IF($C44&lt;H$41,G44+H$42,0)</f>
        <v>0.10850954201081797</v>
      </c>
      <c r="I44" s="500">
        <f t="shared" ref="I44" si="6">IF($C44&lt;I$41,H44+I$42,0)</f>
        <v>0.1202570384121604</v>
      </c>
      <c r="J44" s="500">
        <f t="shared" ref="J44" si="7">IF($C44&lt;J$41,I44+J$42,0)</f>
        <v>0.13425703841216041</v>
      </c>
      <c r="K44" s="500">
        <f t="shared" ref="K44" si="8">IF($C44&lt;K$41,J44+K$42,0)</f>
        <v>0.14725703841216042</v>
      </c>
      <c r="L44" s="500">
        <f t="shared" ref="L44" si="9">IF($C44&lt;L$41,K44+L$42,0)</f>
        <v>0.16225703841216044</v>
      </c>
      <c r="M44" s="500">
        <f t="shared" ref="M44" si="10">IF($C44&lt;M$41,L44+M$42,0)</f>
        <v>0.17725703841216045</v>
      </c>
      <c r="N44" s="500">
        <f t="shared" ref="N44" si="11">IF($C44&lt;N$41,M44+N$42,0)</f>
        <v>0.19225703841216046</v>
      </c>
      <c r="O44" s="500">
        <f t="shared" ref="O44" si="12">IF($C44&lt;O$41,N44+O$42,0)</f>
        <v>0.20725703841216048</v>
      </c>
      <c r="P44" s="500">
        <f t="shared" ref="P44" si="13">IF($C44&lt;P$41,O44+P$42,0)</f>
        <v>0.22225703841216049</v>
      </c>
      <c r="Q44" s="500">
        <f t="shared" ref="Q44" si="14">IF($C44&lt;Q$41,P44+Q$42,0)</f>
        <v>0.2372570384121605</v>
      </c>
      <c r="R44" s="500">
        <f t="shared" ref="R44" si="15">IF($C44&lt;R$41,Q44+R$42,0)</f>
        <v>0.25225703841216052</v>
      </c>
      <c r="S44" s="500">
        <f t="shared" ref="S44" si="16">IF($C44&lt;S$41,R44+S$42,0)</f>
        <v>0.26725703841216053</v>
      </c>
    </row>
    <row r="45" spans="1:19">
      <c r="B45" s="496"/>
      <c r="C45" s="687">
        <v>2022</v>
      </c>
      <c r="D45" s="685"/>
      <c r="E45" s="500"/>
      <c r="F45" s="500"/>
      <c r="G45" s="500">
        <f>IF($C45&lt;G$41,F45+G$42,0)</f>
        <v>5.3033058325836047E-2</v>
      </c>
      <c r="H45" s="500">
        <f t="shared" ref="H45:S45" si="17">IF($C45&lt;H$41,G45+H$42,0)</f>
        <v>7.6303104675060629E-2</v>
      </c>
      <c r="I45" s="500">
        <f t="shared" si="17"/>
        <v>8.8050601076403057E-2</v>
      </c>
      <c r="J45" s="500">
        <f t="shared" si="17"/>
        <v>0.10205060107640306</v>
      </c>
      <c r="K45" s="500">
        <f t="shared" si="17"/>
        <v>0.11505060107640305</v>
      </c>
      <c r="L45" s="500">
        <f t="shared" si="17"/>
        <v>0.13005060107640304</v>
      </c>
      <c r="M45" s="500">
        <f t="shared" si="17"/>
        <v>0.14505060107640305</v>
      </c>
      <c r="N45" s="500">
        <f t="shared" si="17"/>
        <v>0.16005060107640307</v>
      </c>
      <c r="O45" s="500">
        <f t="shared" si="17"/>
        <v>0.17505060107640308</v>
      </c>
      <c r="P45" s="500">
        <f t="shared" si="17"/>
        <v>0.19005060107640309</v>
      </c>
      <c r="Q45" s="500">
        <f t="shared" si="17"/>
        <v>0.20505060107640311</v>
      </c>
      <c r="R45" s="500">
        <f t="shared" si="17"/>
        <v>0.22005060107640312</v>
      </c>
      <c r="S45" s="500">
        <f t="shared" si="17"/>
        <v>0.23505060107640313</v>
      </c>
    </row>
    <row r="46" spans="1:19">
      <c r="B46" s="496"/>
      <c r="C46" s="675">
        <v>2023</v>
      </c>
      <c r="D46" s="465"/>
      <c r="E46" s="500"/>
      <c r="F46" s="500"/>
      <c r="G46" s="500"/>
      <c r="H46" s="500">
        <f>IF($C46&lt;H$41,G46+H$42,0)</f>
        <v>2.3270046349224582E-2</v>
      </c>
      <c r="I46" s="500">
        <f t="shared" ref="I46:S46" si="18">IF($C46&lt;I$41,H46+I$42,0)</f>
        <v>3.501754275056701E-2</v>
      </c>
      <c r="J46" s="500">
        <f>IF($C46&lt;J$41,I46+J$42,0)</f>
        <v>4.9017542750567009E-2</v>
      </c>
      <c r="K46" s="500">
        <f t="shared" si="18"/>
        <v>6.2017542750567006E-2</v>
      </c>
      <c r="L46" s="500">
        <f t="shared" si="18"/>
        <v>7.7017542750567006E-2</v>
      </c>
      <c r="M46" s="500">
        <f t="shared" si="18"/>
        <v>9.2017542750567005E-2</v>
      </c>
      <c r="N46" s="500">
        <f t="shared" si="18"/>
        <v>0.107017542750567</v>
      </c>
      <c r="O46" s="500">
        <f t="shared" si="18"/>
        <v>0.122017542750567</v>
      </c>
      <c r="P46" s="500">
        <f t="shared" si="18"/>
        <v>0.13701754275056699</v>
      </c>
      <c r="Q46" s="500">
        <f t="shared" si="18"/>
        <v>0.152017542750567</v>
      </c>
      <c r="R46" s="500">
        <f t="shared" si="18"/>
        <v>0.16701754275056702</v>
      </c>
      <c r="S46" s="500">
        <f t="shared" si="18"/>
        <v>0.18201754275056703</v>
      </c>
    </row>
    <row r="47" spans="1:19">
      <c r="B47" s="496"/>
      <c r="C47" s="675">
        <v>2024</v>
      </c>
      <c r="D47" s="465"/>
      <c r="E47" s="500"/>
      <c r="F47" s="500"/>
      <c r="G47" s="500"/>
      <c r="H47" s="500"/>
      <c r="I47" s="500">
        <f t="shared" ref="I47:S47" si="19">IF($C47&lt;I$41,H47+I$42,0)</f>
        <v>1.1747496401342428E-2</v>
      </c>
      <c r="J47" s="500">
        <f t="shared" si="19"/>
        <v>2.5747496401342426E-2</v>
      </c>
      <c r="K47" s="500">
        <f t="shared" si="19"/>
        <v>3.8747496401342424E-2</v>
      </c>
      <c r="L47" s="500">
        <f t="shared" si="19"/>
        <v>5.3747496401342423E-2</v>
      </c>
      <c r="M47" s="500">
        <f t="shared" si="19"/>
        <v>6.8747496401342423E-2</v>
      </c>
      <c r="N47" s="500">
        <f t="shared" si="19"/>
        <v>8.3747496401342422E-2</v>
      </c>
      <c r="O47" s="500">
        <f t="shared" si="19"/>
        <v>9.8747496401342422E-2</v>
      </c>
      <c r="P47" s="500">
        <f t="shared" si="19"/>
        <v>0.11374749640134242</v>
      </c>
      <c r="Q47" s="500">
        <f t="shared" si="19"/>
        <v>0.12874749640134242</v>
      </c>
      <c r="R47" s="500">
        <f t="shared" si="19"/>
        <v>0.14374749640134243</v>
      </c>
      <c r="S47" s="500">
        <f t="shared" si="19"/>
        <v>0.15874749640134245</v>
      </c>
    </row>
    <row r="48" spans="1:19">
      <c r="B48" s="497"/>
      <c r="C48" s="675">
        <v>2025</v>
      </c>
      <c r="D48" s="465"/>
      <c r="E48" s="500"/>
      <c r="F48" s="500"/>
      <c r="G48" s="500"/>
      <c r="H48" s="500"/>
      <c r="I48" s="500"/>
      <c r="J48" s="500">
        <f t="shared" ref="J48:S48" si="20">IF($C48&lt;J$41,I48+J$42,0)</f>
        <v>1.4E-2</v>
      </c>
      <c r="K48" s="500">
        <f t="shared" si="20"/>
        <v>2.7E-2</v>
      </c>
      <c r="L48" s="500">
        <f t="shared" si="20"/>
        <v>4.1999999999999996E-2</v>
      </c>
      <c r="M48" s="500">
        <f t="shared" si="20"/>
        <v>5.6999999999999995E-2</v>
      </c>
      <c r="N48" s="500">
        <f t="shared" si="20"/>
        <v>7.1999999999999995E-2</v>
      </c>
      <c r="O48" s="500">
        <f t="shared" si="20"/>
        <v>8.6999999999999994E-2</v>
      </c>
      <c r="P48" s="500">
        <f t="shared" si="20"/>
        <v>0.10199999999999999</v>
      </c>
      <c r="Q48" s="500">
        <f t="shared" si="20"/>
        <v>0.11699999999999999</v>
      </c>
      <c r="R48" s="500">
        <f t="shared" si="20"/>
        <v>0.13200000000000001</v>
      </c>
      <c r="S48" s="500">
        <f t="shared" si="20"/>
        <v>0.14700000000000002</v>
      </c>
    </row>
    <row r="49" spans="1:19">
      <c r="B49" s="541" t="s">
        <v>95</v>
      </c>
      <c r="C49" s="13"/>
      <c r="D49" s="13"/>
      <c r="E49" s="13"/>
      <c r="F49" s="13"/>
      <c r="G49" s="13"/>
      <c r="H49" s="13"/>
      <c r="I49" s="13"/>
      <c r="J49" s="13"/>
      <c r="K49" s="13"/>
      <c r="L49" s="13"/>
      <c r="M49" s="13"/>
      <c r="N49" s="13"/>
      <c r="O49" s="13"/>
      <c r="P49" s="13"/>
      <c r="Q49" s="13"/>
      <c r="R49" s="13"/>
      <c r="S49" s="13"/>
    </row>
    <row r="50" spans="1:19">
      <c r="C50" s="10"/>
      <c r="D50" s="677"/>
      <c r="E50" s="10"/>
    </row>
    <row r="51" spans="1:19">
      <c r="B51" s="113" t="s">
        <v>96</v>
      </c>
      <c r="C51" s="114"/>
      <c r="D51" s="114"/>
      <c r="E51" s="114"/>
      <c r="F51" s="114"/>
      <c r="G51" s="114"/>
      <c r="H51" s="114"/>
      <c r="I51" s="114"/>
      <c r="J51" s="114"/>
      <c r="K51" s="114"/>
      <c r="L51" s="114"/>
      <c r="M51" s="114"/>
      <c r="N51" s="114"/>
      <c r="O51" s="114"/>
      <c r="P51" s="114"/>
      <c r="Q51" s="114"/>
      <c r="R51" s="114"/>
      <c r="S51" s="115"/>
    </row>
    <row r="52" spans="1:19">
      <c r="B52" s="116"/>
      <c r="E52" s="1110" t="s">
        <v>80</v>
      </c>
      <c r="F52" s="1111"/>
      <c r="G52" s="1111"/>
      <c r="H52" s="1111"/>
      <c r="I52" s="1112"/>
      <c r="J52" s="1110" t="s">
        <v>97</v>
      </c>
      <c r="K52" s="1111"/>
      <c r="L52" s="1111"/>
      <c r="M52" s="1111"/>
      <c r="N52" s="1111"/>
      <c r="O52" s="1111"/>
      <c r="P52" s="1111"/>
      <c r="Q52" s="1111"/>
      <c r="R52" s="1111"/>
      <c r="S52" s="1112"/>
    </row>
    <row r="53" spans="1:19">
      <c r="B53" s="173" t="s">
        <v>98</v>
      </c>
      <c r="E53" s="493">
        <v>2021</v>
      </c>
      <c r="F53" s="493">
        <v>2022</v>
      </c>
      <c r="G53" s="490">
        <v>2023</v>
      </c>
      <c r="H53" s="490">
        <v>2024</v>
      </c>
      <c r="I53" s="491">
        <v>2025</v>
      </c>
      <c r="J53" s="492">
        <v>2026</v>
      </c>
      <c r="K53" s="492">
        <v>2027</v>
      </c>
      <c r="L53" s="492">
        <v>2028</v>
      </c>
      <c r="M53" s="492">
        <v>2029</v>
      </c>
      <c r="N53" s="492">
        <v>2030</v>
      </c>
      <c r="O53" s="493">
        <v>2031</v>
      </c>
      <c r="P53" s="494">
        <v>2032</v>
      </c>
      <c r="Q53" s="493">
        <v>2033</v>
      </c>
      <c r="R53" s="494">
        <v>2034</v>
      </c>
      <c r="S53" s="493">
        <v>2035</v>
      </c>
    </row>
    <row r="54" spans="1:19">
      <c r="B54" s="899" t="s">
        <v>99</v>
      </c>
      <c r="C54" s="75"/>
      <c r="D54" s="75"/>
      <c r="E54" s="944">
        <v>1.2219999999999898E-2</v>
      </c>
      <c r="F54" s="944">
        <v>3.2206437335757343E-2</v>
      </c>
      <c r="G54" s="495">
        <v>5.3033058325836047E-2</v>
      </c>
      <c r="H54" s="495">
        <v>2.3270046349224582E-2</v>
      </c>
      <c r="I54" s="495">
        <v>1.1747496401342428E-2</v>
      </c>
      <c r="J54" s="495">
        <v>1.4E-2</v>
      </c>
      <c r="K54" s="495">
        <v>1.2999999999999999E-2</v>
      </c>
      <c r="L54" s="725">
        <v>1.4999999999999999E-2</v>
      </c>
      <c r="M54" s="725">
        <f>$L$54</f>
        <v>1.4999999999999999E-2</v>
      </c>
      <c r="N54" s="725">
        <f t="shared" ref="N54:S54" si="21">$L$54</f>
        <v>1.4999999999999999E-2</v>
      </c>
      <c r="O54" s="725">
        <f t="shared" si="21"/>
        <v>1.4999999999999999E-2</v>
      </c>
      <c r="P54" s="725">
        <f t="shared" si="21"/>
        <v>1.4999999999999999E-2</v>
      </c>
      <c r="Q54" s="725">
        <f t="shared" si="21"/>
        <v>1.4999999999999999E-2</v>
      </c>
      <c r="R54" s="725">
        <f t="shared" si="21"/>
        <v>1.4999999999999999E-2</v>
      </c>
      <c r="S54" s="725">
        <f t="shared" si="21"/>
        <v>1.4999999999999999E-2</v>
      </c>
    </row>
    <row r="55" spans="1:19" s="442" customFormat="1">
      <c r="A55" s="32"/>
      <c r="B55" s="900" t="s">
        <v>100</v>
      </c>
      <c r="C55" s="901"/>
      <c r="D55" s="901"/>
      <c r="E55" s="1113" t="s">
        <v>101</v>
      </c>
      <c r="F55" s="1105"/>
      <c r="G55" s="1105"/>
      <c r="H55" s="1105"/>
      <c r="I55" s="1106"/>
      <c r="J55" s="945" t="s">
        <v>102</v>
      </c>
      <c r="K55" s="946"/>
      <c r="L55" s="1105" t="s">
        <v>103</v>
      </c>
      <c r="M55" s="1105"/>
      <c r="N55" s="1105"/>
      <c r="O55" s="1105"/>
      <c r="P55" s="1105"/>
      <c r="Q55" s="1105"/>
      <c r="R55" s="1105"/>
      <c r="S55" s="1106"/>
    </row>
    <row r="56" spans="1:19">
      <c r="A56"/>
      <c r="B56" s="116"/>
      <c r="C56"/>
      <c r="D56"/>
      <c r="E56"/>
      <c r="F56"/>
      <c r="G56"/>
      <c r="H56"/>
      <c r="J56" s="1024" t="s">
        <v>104</v>
      </c>
      <c r="K56" s="127"/>
      <c r="L56"/>
      <c r="M56"/>
      <c r="N56"/>
      <c r="O56"/>
      <c r="P56"/>
      <c r="Q56"/>
      <c r="R56"/>
      <c r="S56" s="117"/>
    </row>
    <row r="57" spans="1:19">
      <c r="B57" s="118"/>
      <c r="C57" s="575"/>
      <c r="D57" s="575"/>
      <c r="E57" s="575"/>
      <c r="F57" s="575"/>
      <c r="G57" s="575"/>
      <c r="H57" s="575"/>
      <c r="I57" s="575"/>
      <c r="J57" s="575"/>
      <c r="K57" s="575"/>
      <c r="L57" s="575"/>
      <c r="M57" s="575"/>
      <c r="N57" s="575"/>
      <c r="O57" s="575"/>
      <c r="P57" s="575"/>
      <c r="Q57" s="575"/>
      <c r="R57" s="575"/>
      <c r="S57" s="120"/>
    </row>
    <row r="59" spans="1:19">
      <c r="C59" s="470"/>
      <c r="D59" s="470"/>
      <c r="E59" s="1107" t="s">
        <v>80</v>
      </c>
      <c r="F59" s="1108"/>
      <c r="G59" s="1108"/>
      <c r="H59" s="1108"/>
      <c r="I59" s="1109"/>
      <c r="J59" s="1114" t="s">
        <v>105</v>
      </c>
      <c r="K59" s="1115"/>
      <c r="L59" s="1115"/>
      <c r="M59" s="1115"/>
      <c r="N59" s="1115"/>
      <c r="O59" s="1115"/>
      <c r="P59" s="1115"/>
      <c r="Q59" s="1115"/>
      <c r="R59" s="1115"/>
      <c r="S59" s="1116"/>
    </row>
    <row r="60" spans="1:19">
      <c r="B60" s="679" t="s">
        <v>106</v>
      </c>
      <c r="C60" s="428"/>
      <c r="D60" s="678"/>
      <c r="E60" s="480">
        <v>2021</v>
      </c>
      <c r="F60" s="480">
        <v>2022</v>
      </c>
      <c r="G60" s="480">
        <v>2023</v>
      </c>
      <c r="H60" s="480">
        <v>2024</v>
      </c>
      <c r="I60" s="481">
        <v>2025</v>
      </c>
      <c r="J60" s="38">
        <v>2026</v>
      </c>
      <c r="K60" s="431">
        <v>2027</v>
      </c>
      <c r="L60" s="38">
        <v>2028</v>
      </c>
      <c r="M60" s="431">
        <v>2029</v>
      </c>
      <c r="N60" s="38">
        <v>2030</v>
      </c>
      <c r="O60" s="431">
        <v>2031</v>
      </c>
      <c r="P60" s="38">
        <v>2032</v>
      </c>
      <c r="Q60" s="431">
        <v>2033</v>
      </c>
      <c r="R60" s="38">
        <v>2034</v>
      </c>
      <c r="S60" s="431">
        <v>2035</v>
      </c>
    </row>
    <row r="61" spans="1:19">
      <c r="B61" s="43" t="s">
        <v>84</v>
      </c>
      <c r="C61" s="428"/>
      <c r="D61" s="678"/>
      <c r="E61" s="484"/>
      <c r="F61" s="484"/>
      <c r="G61" s="484"/>
      <c r="H61" s="484"/>
      <c r="I61" s="486"/>
      <c r="J61" s="428" t="e">
        <f t="shared" ref="J61:S61" si="22">SUM(J62:J70)</f>
        <v>#REF!</v>
      </c>
      <c r="K61" s="430" t="e">
        <f t="shared" si="22"/>
        <v>#REF!</v>
      </c>
      <c r="L61" s="428" t="e">
        <f t="shared" si="22"/>
        <v>#REF!</v>
      </c>
      <c r="M61" s="430" t="e">
        <f t="shared" si="22"/>
        <v>#REF!</v>
      </c>
      <c r="N61" s="428" t="e">
        <f t="shared" si="22"/>
        <v>#REF!</v>
      </c>
      <c r="O61" s="430" t="e">
        <f t="shared" si="22"/>
        <v>#REF!</v>
      </c>
      <c r="P61" s="428" t="e">
        <f t="shared" si="22"/>
        <v>#REF!</v>
      </c>
      <c r="Q61" s="430" t="e">
        <f t="shared" si="22"/>
        <v>#REF!</v>
      </c>
      <c r="R61" s="428" t="e">
        <f t="shared" si="22"/>
        <v>#REF!</v>
      </c>
      <c r="S61" s="430" t="e">
        <f t="shared" si="22"/>
        <v>#REF!</v>
      </c>
    </row>
    <row r="62" spans="1:19">
      <c r="A62" s="55" t="s">
        <v>9</v>
      </c>
      <c r="B62" s="429" t="s">
        <v>85</v>
      </c>
      <c r="C62" s="470"/>
      <c r="D62" s="470"/>
      <c r="E62" s="488"/>
      <c r="F62" s="488"/>
      <c r="G62" s="488"/>
      <c r="H62" s="488"/>
      <c r="I62" s="488"/>
      <c r="J62" s="482" t="e">
        <f>IF($C16="",J16,IF($C16=J$60,J16,IF($C16&lt;J$60,J16*(1+SUMIF($C$45:$C$48,$C16,J$45:J$48)),0)))</f>
        <v>#REF!</v>
      </c>
      <c r="K62" s="482" t="e">
        <f t="shared" ref="K62:S62" si="23">IF($C16=K$60,K16,IF($C16&lt;K$60,K16*(1+SUMIF($C$45:$C$48,$C16,K$45:K$48)),0))</f>
        <v>#REF!</v>
      </c>
      <c r="L62" s="482" t="e">
        <f t="shared" si="23"/>
        <v>#REF!</v>
      </c>
      <c r="M62" s="482" t="e">
        <f t="shared" si="23"/>
        <v>#REF!</v>
      </c>
      <c r="N62" s="482" t="e">
        <f t="shared" si="23"/>
        <v>#REF!</v>
      </c>
      <c r="O62" s="482" t="e">
        <f t="shared" si="23"/>
        <v>#REF!</v>
      </c>
      <c r="P62" s="482" t="e">
        <f t="shared" si="23"/>
        <v>#REF!</v>
      </c>
      <c r="Q62" s="482" t="e">
        <f t="shared" si="23"/>
        <v>#REF!</v>
      </c>
      <c r="R62" s="482" t="e">
        <f t="shared" si="23"/>
        <v>#REF!</v>
      </c>
      <c r="S62" s="482" t="e">
        <f t="shared" si="23"/>
        <v>#REF!</v>
      </c>
    </row>
    <row r="63" spans="1:19">
      <c r="A63" s="56" t="s">
        <v>11</v>
      </c>
      <c r="B63" s="556" t="s">
        <v>53</v>
      </c>
      <c r="C63" s="470"/>
      <c r="D63" s="470"/>
      <c r="E63" s="488"/>
      <c r="F63" s="488"/>
      <c r="G63" s="488"/>
      <c r="H63" s="488"/>
      <c r="I63" s="488"/>
      <c r="J63" s="482">
        <f t="shared" ref="J63:J70" si="24">IF($C17=J$60,J17,IF($C17&lt;J$60,J17*(1+SUMIF($C$45:$C$48,$C17,J$45:J$48)),0))</f>
        <v>0</v>
      </c>
      <c r="K63" s="482">
        <f t="shared" ref="K63:S63" si="25">IF($C17=K$60,K17,IF($C17&lt;K$60,K17*(1+SUMIF($C$45:$C$48,$C17,K$45:K$48)),0))</f>
        <v>0</v>
      </c>
      <c r="L63" s="482">
        <f t="shared" si="25"/>
        <v>0</v>
      </c>
      <c r="M63" s="482">
        <f t="shared" si="25"/>
        <v>0</v>
      </c>
      <c r="N63" s="482">
        <f t="shared" si="25"/>
        <v>0</v>
      </c>
      <c r="O63" s="482">
        <f t="shared" si="25"/>
        <v>0</v>
      </c>
      <c r="P63" s="482">
        <f t="shared" si="25"/>
        <v>0</v>
      </c>
      <c r="Q63" s="482">
        <f t="shared" si="25"/>
        <v>0</v>
      </c>
      <c r="R63" s="482">
        <f t="shared" si="25"/>
        <v>0</v>
      </c>
      <c r="S63" s="482">
        <f t="shared" si="25"/>
        <v>0</v>
      </c>
    </row>
    <row r="64" spans="1:19">
      <c r="A64" s="56" t="s">
        <v>11</v>
      </c>
      <c r="B64" s="101" t="s">
        <v>54</v>
      </c>
      <c r="C64" s="470"/>
      <c r="D64" s="470"/>
      <c r="E64" s="488"/>
      <c r="F64" s="488"/>
      <c r="G64" s="488"/>
      <c r="H64" s="488"/>
      <c r="I64" s="488"/>
      <c r="J64" s="482" t="e">
        <f t="shared" si="24"/>
        <v>#VALUE!</v>
      </c>
      <c r="K64" s="482" t="e">
        <f t="shared" ref="K64:S64" si="26">IF($C18=K$60,K18,IF($C18&lt;K$60,K18*(1+SUMIF($C$45:$C$48,$C18,K$45:K$48)),0))</f>
        <v>#VALUE!</v>
      </c>
      <c r="L64" s="482" t="e">
        <f t="shared" si="26"/>
        <v>#VALUE!</v>
      </c>
      <c r="M64" s="482" t="e">
        <f t="shared" si="26"/>
        <v>#VALUE!</v>
      </c>
      <c r="N64" s="482" t="e">
        <f t="shared" si="26"/>
        <v>#VALUE!</v>
      </c>
      <c r="O64" s="482" t="e">
        <f t="shared" si="26"/>
        <v>#VALUE!</v>
      </c>
      <c r="P64" s="482" t="e">
        <f t="shared" si="26"/>
        <v>#VALUE!</v>
      </c>
      <c r="Q64" s="482" t="e">
        <f t="shared" si="26"/>
        <v>#VALUE!</v>
      </c>
      <c r="R64" s="482" t="e">
        <f t="shared" si="26"/>
        <v>#VALUE!</v>
      </c>
      <c r="S64" s="482" t="e">
        <f t="shared" si="26"/>
        <v>#VALUE!</v>
      </c>
    </row>
    <row r="65" spans="1:19">
      <c r="A65" s="56" t="s">
        <v>11</v>
      </c>
      <c r="B65" s="101" t="s">
        <v>55</v>
      </c>
      <c r="C65" s="470"/>
      <c r="D65" s="470"/>
      <c r="E65" s="488"/>
      <c r="F65" s="488"/>
      <c r="G65" s="488"/>
      <c r="H65" s="488"/>
      <c r="I65" s="488"/>
      <c r="J65" s="482">
        <f t="shared" si="24"/>
        <v>0</v>
      </c>
      <c r="K65" s="482">
        <f t="shared" ref="K65:S65" si="27">IF($C19=K$60,K19,IF($C19&lt;K$60,K19*(1+SUMIF($C$45:$C$48,$C19,K$45:K$48)),0))</f>
        <v>0</v>
      </c>
      <c r="L65" s="482">
        <f t="shared" si="27"/>
        <v>0</v>
      </c>
      <c r="M65" s="482">
        <f t="shared" si="27"/>
        <v>0</v>
      </c>
      <c r="N65" s="482">
        <f t="shared" si="27"/>
        <v>0</v>
      </c>
      <c r="O65" s="482">
        <f t="shared" si="27"/>
        <v>0</v>
      </c>
      <c r="P65" s="482">
        <f t="shared" si="27"/>
        <v>0</v>
      </c>
      <c r="Q65" s="482">
        <f t="shared" si="27"/>
        <v>0</v>
      </c>
      <c r="R65" s="482">
        <f t="shared" si="27"/>
        <v>0</v>
      </c>
      <c r="S65" s="482">
        <f t="shared" si="27"/>
        <v>0</v>
      </c>
    </row>
    <row r="66" spans="1:19">
      <c r="A66" s="56" t="s">
        <v>11</v>
      </c>
      <c r="B66" s="101" t="s">
        <v>56</v>
      </c>
      <c r="C66" s="470"/>
      <c r="D66" s="470"/>
      <c r="E66" s="488"/>
      <c r="F66" s="488"/>
      <c r="G66" s="488"/>
      <c r="H66" s="488"/>
      <c r="I66" s="488"/>
      <c r="J66" s="482" t="e">
        <f t="shared" si="24"/>
        <v>#VALUE!</v>
      </c>
      <c r="K66" s="482">
        <f t="shared" ref="K66:S66" si="28">IF($C20=K$60,K20,IF($C20&lt;K$60,K20*(1+SUMIF($C$45:$C$48,$C20,K$45:K$48)),0))</f>
        <v>0</v>
      </c>
      <c r="L66" s="482">
        <f t="shared" si="28"/>
        <v>0</v>
      </c>
      <c r="M66" s="482">
        <f t="shared" si="28"/>
        <v>0</v>
      </c>
      <c r="N66" s="482">
        <f t="shared" si="28"/>
        <v>0</v>
      </c>
      <c r="O66" s="482">
        <f t="shared" si="28"/>
        <v>0</v>
      </c>
      <c r="P66" s="482">
        <f t="shared" si="28"/>
        <v>0</v>
      </c>
      <c r="Q66" s="482">
        <f t="shared" si="28"/>
        <v>0</v>
      </c>
      <c r="R66" s="482">
        <f t="shared" si="28"/>
        <v>0</v>
      </c>
      <c r="S66" s="482">
        <f t="shared" si="28"/>
        <v>0</v>
      </c>
    </row>
    <row r="67" spans="1:19">
      <c r="A67" s="56" t="s">
        <v>11</v>
      </c>
      <c r="B67" s="101" t="s">
        <v>57</v>
      </c>
      <c r="C67" s="470"/>
      <c r="D67" s="470"/>
      <c r="E67" s="485" t="str">
        <f>IF($C67=E$14,TRA_FERROVIAIRE!$F$117,"")</f>
        <v/>
      </c>
      <c r="F67" s="485" t="str">
        <f>IF($C67=F$14,TRA_FERROVIAIRE!$F$117,"")</f>
        <v/>
      </c>
      <c r="G67" s="485" t="str">
        <f>IF($C67=G$14,TRA_FERROVIAIRE!$F$117,"")</f>
        <v/>
      </c>
      <c r="H67" s="485" t="str">
        <f>IF($C67=H$14,TRA_FERROVIAIRE!$F$117,"")</f>
        <v/>
      </c>
      <c r="I67" s="485" t="str">
        <f>IF($C67=I$14,TRA_FERROVIAIRE!$F$117,"")</f>
        <v/>
      </c>
      <c r="J67" s="482">
        <f t="shared" si="24"/>
        <v>0</v>
      </c>
      <c r="K67" s="482">
        <f t="shared" ref="K67:S67" si="29">IF($C21=K$60,K21,IF($C21&lt;K$60,K21*(1+SUMIF($C$45:$C$48,$C21,K$45:K$48)),0))</f>
        <v>0</v>
      </c>
      <c r="L67" s="482">
        <f t="shared" si="29"/>
        <v>0</v>
      </c>
      <c r="M67" s="482">
        <f t="shared" si="29"/>
        <v>0</v>
      </c>
      <c r="N67" s="482">
        <f t="shared" si="29"/>
        <v>0</v>
      </c>
      <c r="O67" s="482">
        <f t="shared" si="29"/>
        <v>0</v>
      </c>
      <c r="P67" s="482">
        <f t="shared" si="29"/>
        <v>0</v>
      </c>
      <c r="Q67" s="482">
        <f t="shared" si="29"/>
        <v>0</v>
      </c>
      <c r="R67" s="482">
        <f t="shared" si="29"/>
        <v>0</v>
      </c>
      <c r="S67" s="482">
        <f t="shared" si="29"/>
        <v>0</v>
      </c>
    </row>
    <row r="68" spans="1:19">
      <c r="A68" s="56" t="s">
        <v>11</v>
      </c>
      <c r="B68" s="101" t="s">
        <v>58</v>
      </c>
      <c r="C68" s="470"/>
      <c r="D68" s="470"/>
      <c r="E68" s="485"/>
      <c r="F68" s="485"/>
      <c r="G68" s="485"/>
      <c r="H68" s="485"/>
      <c r="I68" s="485"/>
      <c r="J68" s="482">
        <f t="shared" si="24"/>
        <v>0</v>
      </c>
      <c r="K68" s="482">
        <f t="shared" ref="K68:S68" si="30">IF($C22=K$60,K22,IF($C22&lt;K$60,K22*(1+SUMIF($C$45:$C$48,$C22,K$45:K$48)),0))</f>
        <v>0</v>
      </c>
      <c r="L68" s="482">
        <f t="shared" si="30"/>
        <v>0</v>
      </c>
      <c r="M68" s="482">
        <f t="shared" si="30"/>
        <v>0</v>
      </c>
      <c r="N68" s="482">
        <f t="shared" si="30"/>
        <v>0</v>
      </c>
      <c r="O68" s="482">
        <f t="shared" si="30"/>
        <v>0</v>
      </c>
      <c r="P68" s="482">
        <f t="shared" si="30"/>
        <v>0</v>
      </c>
      <c r="Q68" s="482">
        <f t="shared" si="30"/>
        <v>0</v>
      </c>
      <c r="R68" s="482">
        <f t="shared" si="30"/>
        <v>0</v>
      </c>
      <c r="S68" s="482">
        <f t="shared" si="30"/>
        <v>0</v>
      </c>
    </row>
    <row r="69" spans="1:19">
      <c r="A69" s="56" t="s">
        <v>11</v>
      </c>
      <c r="B69" s="101" t="s">
        <v>59</v>
      </c>
      <c r="C69" s="470"/>
      <c r="D69" s="470"/>
      <c r="E69" s="488"/>
      <c r="F69" s="488"/>
      <c r="G69" s="488"/>
      <c r="H69" s="488"/>
      <c r="I69" s="488"/>
      <c r="J69" s="482" t="e">
        <f t="shared" si="24"/>
        <v>#VALUE!</v>
      </c>
      <c r="K69" s="482">
        <f t="shared" ref="K69:S69" si="31">IF($C23=K$60,K23,IF($C23&lt;K$60,K23*(1+SUMIF($C$45:$C$48,$C23,K$45:K$48)),0))</f>
        <v>0</v>
      </c>
      <c r="L69" s="482">
        <f t="shared" si="31"/>
        <v>0</v>
      </c>
      <c r="M69" s="482">
        <f t="shared" si="31"/>
        <v>0</v>
      </c>
      <c r="N69" s="482">
        <f t="shared" si="31"/>
        <v>0</v>
      </c>
      <c r="O69" s="482">
        <f t="shared" si="31"/>
        <v>0</v>
      </c>
      <c r="P69" s="482">
        <f t="shared" si="31"/>
        <v>0</v>
      </c>
      <c r="Q69" s="482">
        <f t="shared" si="31"/>
        <v>0</v>
      </c>
      <c r="R69" s="482">
        <f t="shared" si="31"/>
        <v>0</v>
      </c>
      <c r="S69" s="482">
        <f t="shared" si="31"/>
        <v>0</v>
      </c>
    </row>
    <row r="70" spans="1:19">
      <c r="A70" s="57" t="s">
        <v>13</v>
      </c>
      <c r="B70" s="102" t="s">
        <v>60</v>
      </c>
      <c r="C70" s="470"/>
      <c r="D70" s="470"/>
      <c r="E70" s="488"/>
      <c r="F70" s="488"/>
      <c r="G70" s="488"/>
      <c r="H70" s="488"/>
      <c r="I70" s="488"/>
      <c r="J70" s="482" t="e">
        <f t="shared" si="24"/>
        <v>#VALUE!</v>
      </c>
      <c r="K70" s="482" t="e">
        <f t="shared" ref="K70:S70" si="32">IF($C24=K$60,K24,IF($C24&lt;K$60,K24*(1+SUMIF($C$45:$C$48,$C24,K$45:K$48)),0))</f>
        <v>#VALUE!</v>
      </c>
      <c r="L70" s="482" t="e">
        <f t="shared" si="32"/>
        <v>#VALUE!</v>
      </c>
      <c r="M70" s="482" t="e">
        <f t="shared" si="32"/>
        <v>#VALUE!</v>
      </c>
      <c r="N70" s="482" t="e">
        <f t="shared" si="32"/>
        <v>#VALUE!</v>
      </c>
      <c r="O70" s="482" t="e">
        <f t="shared" si="32"/>
        <v>#VALUE!</v>
      </c>
      <c r="P70" s="482" t="e">
        <f t="shared" si="32"/>
        <v>#VALUE!</v>
      </c>
      <c r="Q70" s="482" t="e">
        <f t="shared" si="32"/>
        <v>#VALUE!</v>
      </c>
      <c r="R70" s="482" t="e">
        <f t="shared" si="32"/>
        <v>#VALUE!</v>
      </c>
      <c r="S70" s="482" t="e">
        <f t="shared" si="32"/>
        <v>#VALUE!</v>
      </c>
    </row>
    <row r="71" spans="1:19">
      <c r="A71" s="61"/>
      <c r="B71" s="43" t="s">
        <v>61</v>
      </c>
      <c r="C71" s="428"/>
      <c r="D71" s="678"/>
      <c r="E71" s="486"/>
      <c r="F71" s="486"/>
      <c r="G71" s="486"/>
      <c r="H71" s="486"/>
      <c r="I71" s="486"/>
      <c r="J71" s="428" t="e">
        <f t="shared" ref="J71:S71" si="33">SUM(J72:J78)</f>
        <v>#VALUE!</v>
      </c>
      <c r="K71" s="430" t="e">
        <f t="shared" si="33"/>
        <v>#VALUE!</v>
      </c>
      <c r="L71" s="428" t="e">
        <f t="shared" si="33"/>
        <v>#VALUE!</v>
      </c>
      <c r="M71" s="430" t="e">
        <f t="shared" si="33"/>
        <v>#VALUE!</v>
      </c>
      <c r="N71" s="428" t="e">
        <f t="shared" si="33"/>
        <v>#VALUE!</v>
      </c>
      <c r="O71" s="430" t="e">
        <f t="shared" si="33"/>
        <v>#VALUE!</v>
      </c>
      <c r="P71" s="428" t="e">
        <f t="shared" si="33"/>
        <v>#VALUE!</v>
      </c>
      <c r="Q71" s="430" t="e">
        <f t="shared" si="33"/>
        <v>#VALUE!</v>
      </c>
      <c r="R71" s="428" t="e">
        <f t="shared" si="33"/>
        <v>#VALUE!</v>
      </c>
      <c r="S71" s="430" t="e">
        <f t="shared" si="33"/>
        <v>#VALUE!</v>
      </c>
    </row>
    <row r="72" spans="1:19">
      <c r="A72" s="55" t="s">
        <v>9</v>
      </c>
      <c r="B72" s="429" t="s">
        <v>62</v>
      </c>
      <c r="C72" s="470"/>
      <c r="D72" s="470"/>
      <c r="E72" s="488"/>
      <c r="F72" s="488"/>
      <c r="G72" s="488"/>
      <c r="H72" s="488"/>
      <c r="I72" s="488"/>
      <c r="J72" s="482">
        <f t="shared" ref="J72:S72" si="34">IF($C26=J$60,J26,IF($C26&lt;J$60,J26*(1+SUMIF($C$45:$C$48,$C26,J$45:J$48)),0))</f>
        <v>0</v>
      </c>
      <c r="K72" s="482">
        <f t="shared" si="34"/>
        <v>0</v>
      </c>
      <c r="L72" s="482">
        <f t="shared" si="34"/>
        <v>0</v>
      </c>
      <c r="M72" s="482">
        <f t="shared" si="34"/>
        <v>0</v>
      </c>
      <c r="N72" s="482">
        <f t="shared" si="34"/>
        <v>0</v>
      </c>
      <c r="O72" s="482">
        <f t="shared" si="34"/>
        <v>0</v>
      </c>
      <c r="P72" s="482">
        <f t="shared" si="34"/>
        <v>0</v>
      </c>
      <c r="Q72" s="482">
        <f t="shared" si="34"/>
        <v>0</v>
      </c>
      <c r="R72" s="482">
        <f t="shared" si="34"/>
        <v>0</v>
      </c>
      <c r="S72" s="482">
        <f t="shared" si="34"/>
        <v>0</v>
      </c>
    </row>
    <row r="73" spans="1:19">
      <c r="A73" s="55" t="s">
        <v>9</v>
      </c>
      <c r="B73" s="101" t="s">
        <v>63</v>
      </c>
      <c r="C73" s="470"/>
      <c r="D73" s="470"/>
      <c r="E73" s="488"/>
      <c r="F73" s="488"/>
      <c r="G73" s="488"/>
      <c r="H73" s="488"/>
      <c r="I73" s="488"/>
      <c r="J73" s="482">
        <f t="shared" ref="J73:S73" si="35">IF($C27=J$60,J27,IF($C27&lt;J$60,J27*(1+SUMIF($C$45:$C$48,$C27,J$45:J$48)),0))</f>
        <v>0</v>
      </c>
      <c r="K73" s="482">
        <f t="shared" si="35"/>
        <v>0</v>
      </c>
      <c r="L73" s="482">
        <f t="shared" si="35"/>
        <v>0</v>
      </c>
      <c r="M73" s="482">
        <f t="shared" si="35"/>
        <v>0</v>
      </c>
      <c r="N73" s="482">
        <f t="shared" si="35"/>
        <v>0</v>
      </c>
      <c r="O73" s="482">
        <f t="shared" si="35"/>
        <v>0</v>
      </c>
      <c r="P73" s="482">
        <f t="shared" si="35"/>
        <v>0</v>
      </c>
      <c r="Q73" s="482">
        <f t="shared" si="35"/>
        <v>0</v>
      </c>
      <c r="R73" s="482">
        <f t="shared" si="35"/>
        <v>0</v>
      </c>
      <c r="S73" s="482">
        <f t="shared" si="35"/>
        <v>0</v>
      </c>
    </row>
    <row r="74" spans="1:19">
      <c r="A74" s="55" t="s">
        <v>9</v>
      </c>
      <c r="B74" s="101" t="s">
        <v>64</v>
      </c>
      <c r="C74" s="470"/>
      <c r="D74" s="470"/>
      <c r="E74" s="488"/>
      <c r="F74" s="488"/>
      <c r="G74" s="488"/>
      <c r="H74" s="488"/>
      <c r="I74" s="488"/>
      <c r="J74" s="482" t="e">
        <f t="shared" ref="J74:S74" si="36">IF($C28=J$60,J28,IF($C28&lt;J$60,J28*(1+SUMIF($C$45:$C$48,$C28,J$45:J$48)),0))</f>
        <v>#VALUE!</v>
      </c>
      <c r="K74" s="482" t="e">
        <f t="shared" si="36"/>
        <v>#VALUE!</v>
      </c>
      <c r="L74" s="482" t="e">
        <f t="shared" si="36"/>
        <v>#VALUE!</v>
      </c>
      <c r="M74" s="482" t="e">
        <f t="shared" si="36"/>
        <v>#VALUE!</v>
      </c>
      <c r="N74" s="482" t="e">
        <f t="shared" si="36"/>
        <v>#VALUE!</v>
      </c>
      <c r="O74" s="482" t="e">
        <f t="shared" si="36"/>
        <v>#VALUE!</v>
      </c>
      <c r="P74" s="482" t="e">
        <f t="shared" si="36"/>
        <v>#VALUE!</v>
      </c>
      <c r="Q74" s="482" t="e">
        <f t="shared" si="36"/>
        <v>#VALUE!</v>
      </c>
      <c r="R74" s="482" t="e">
        <f t="shared" si="36"/>
        <v>#VALUE!</v>
      </c>
      <c r="S74" s="482" t="e">
        <f t="shared" si="36"/>
        <v>#VALUE!</v>
      </c>
    </row>
    <row r="75" spans="1:19">
      <c r="A75" s="56" t="s">
        <v>11</v>
      </c>
      <c r="B75" s="101" t="s">
        <v>65</v>
      </c>
      <c r="C75" s="470"/>
      <c r="D75" s="470"/>
      <c r="E75" s="488"/>
      <c r="F75" s="488"/>
      <c r="G75" s="488"/>
      <c r="H75" s="488"/>
      <c r="I75" s="488"/>
      <c r="J75" s="482">
        <f t="shared" ref="J75:S75" si="37">IF($C29=J$60,J29,IF($C29&lt;J$60,J29*(1+SUMIF($C$45:$C$48,$C29,J$45:J$48)),0))</f>
        <v>0</v>
      </c>
      <c r="K75" s="482" t="e">
        <f t="shared" si="37"/>
        <v>#VALUE!</v>
      </c>
      <c r="L75" s="482" t="e">
        <f t="shared" si="37"/>
        <v>#VALUE!</v>
      </c>
      <c r="M75" s="482" t="e">
        <f t="shared" si="37"/>
        <v>#VALUE!</v>
      </c>
      <c r="N75" s="482" t="e">
        <f t="shared" si="37"/>
        <v>#VALUE!</v>
      </c>
      <c r="O75" s="482" t="e">
        <f t="shared" si="37"/>
        <v>#VALUE!</v>
      </c>
      <c r="P75" s="482" t="e">
        <f t="shared" si="37"/>
        <v>#VALUE!</v>
      </c>
      <c r="Q75" s="482" t="e">
        <f t="shared" si="37"/>
        <v>#VALUE!</v>
      </c>
      <c r="R75" s="482" t="e">
        <f t="shared" si="37"/>
        <v>#VALUE!</v>
      </c>
      <c r="S75" s="482" t="e">
        <f t="shared" si="37"/>
        <v>#VALUE!</v>
      </c>
    </row>
    <row r="76" spans="1:19">
      <c r="A76" s="56" t="s">
        <v>11</v>
      </c>
      <c r="B76" s="101" t="s">
        <v>66</v>
      </c>
      <c r="C76" s="470"/>
      <c r="D76" s="470"/>
      <c r="E76" s="488"/>
      <c r="F76" s="488"/>
      <c r="G76" s="488"/>
      <c r="H76" s="488"/>
      <c r="I76" s="488"/>
      <c r="J76" s="482" t="e">
        <f t="shared" ref="J76:S76" si="38">IF($C30=J$60,J30,IF($C30&lt;J$60,J30*(1+SUMIF($C$45:$C$48,$C30,J$45:J$48)),0))</f>
        <v>#VALUE!</v>
      </c>
      <c r="K76" s="482" t="e">
        <f t="shared" si="38"/>
        <v>#VALUE!</v>
      </c>
      <c r="L76" s="482" t="e">
        <f t="shared" si="38"/>
        <v>#VALUE!</v>
      </c>
      <c r="M76" s="482" t="e">
        <f t="shared" si="38"/>
        <v>#VALUE!</v>
      </c>
      <c r="N76" s="482" t="e">
        <f t="shared" si="38"/>
        <v>#VALUE!</v>
      </c>
      <c r="O76" s="482" t="e">
        <f t="shared" si="38"/>
        <v>#VALUE!</v>
      </c>
      <c r="P76" s="482" t="e">
        <f t="shared" si="38"/>
        <v>#VALUE!</v>
      </c>
      <c r="Q76" s="482" t="e">
        <f t="shared" si="38"/>
        <v>#VALUE!</v>
      </c>
      <c r="R76" s="482" t="e">
        <f t="shared" si="38"/>
        <v>#VALUE!</v>
      </c>
      <c r="S76" s="482" t="e">
        <f t="shared" si="38"/>
        <v>#VALUE!</v>
      </c>
    </row>
    <row r="77" spans="1:19">
      <c r="A77" s="57" t="s">
        <v>13</v>
      </c>
      <c r="B77" s="101" t="s">
        <v>67</v>
      </c>
      <c r="C77" s="470"/>
      <c r="D77" s="470"/>
      <c r="E77" s="488"/>
      <c r="F77" s="488"/>
      <c r="G77" s="488"/>
      <c r="H77" s="488"/>
      <c r="I77" s="488"/>
      <c r="J77" s="482" t="e">
        <f t="shared" ref="J77:S77" si="39">IF($C31=J$60,J31,IF($C31&lt;J$60,J31*(1+SUMIF($C$45:$C$48,$C31,J$45:J$48)),0))</f>
        <v>#VALUE!</v>
      </c>
      <c r="K77" s="482" t="e">
        <f t="shared" si="39"/>
        <v>#VALUE!</v>
      </c>
      <c r="L77" s="482" t="e">
        <f t="shared" si="39"/>
        <v>#VALUE!</v>
      </c>
      <c r="M77" s="482" t="e">
        <f t="shared" si="39"/>
        <v>#VALUE!</v>
      </c>
      <c r="N77" s="482" t="e">
        <f t="shared" si="39"/>
        <v>#VALUE!</v>
      </c>
      <c r="O77" s="482" t="e">
        <f t="shared" si="39"/>
        <v>#VALUE!</v>
      </c>
      <c r="P77" s="482" t="e">
        <f t="shared" si="39"/>
        <v>#VALUE!</v>
      </c>
      <c r="Q77" s="482" t="e">
        <f t="shared" si="39"/>
        <v>#VALUE!</v>
      </c>
      <c r="R77" s="482" t="e">
        <f t="shared" si="39"/>
        <v>#VALUE!</v>
      </c>
      <c r="S77" s="482" t="e">
        <f t="shared" si="39"/>
        <v>#VALUE!</v>
      </c>
    </row>
    <row r="78" spans="1:19">
      <c r="A78" s="57" t="s">
        <v>13</v>
      </c>
      <c r="B78" s="101" t="s">
        <v>68</v>
      </c>
      <c r="C78" s="470"/>
      <c r="D78" s="470"/>
      <c r="E78" s="488"/>
      <c r="F78" s="488"/>
      <c r="G78" s="488"/>
      <c r="H78" s="488"/>
      <c r="I78" s="488"/>
      <c r="J78" s="482" t="e">
        <f t="shared" ref="J78:S79" si="40">IF($C32=J$60,J32,IF($C32&lt;J$60,J32*(1+SUMIF($C$45:$C$48,$C32,J$45:J$48)),0))</f>
        <v>#VALUE!</v>
      </c>
      <c r="K78" s="482" t="e">
        <f t="shared" si="40"/>
        <v>#VALUE!</v>
      </c>
      <c r="L78" s="482" t="e">
        <f t="shared" si="40"/>
        <v>#VALUE!</v>
      </c>
      <c r="M78" s="482" t="e">
        <f t="shared" si="40"/>
        <v>#VALUE!</v>
      </c>
      <c r="N78" s="482" t="e">
        <f t="shared" si="40"/>
        <v>#VALUE!</v>
      </c>
      <c r="O78" s="482" t="e">
        <f t="shared" si="40"/>
        <v>#VALUE!</v>
      </c>
      <c r="P78" s="482" t="e">
        <f t="shared" si="40"/>
        <v>#VALUE!</v>
      </c>
      <c r="Q78" s="482" t="e">
        <f t="shared" si="40"/>
        <v>#VALUE!</v>
      </c>
      <c r="R78" s="482" t="e">
        <f t="shared" si="40"/>
        <v>#VALUE!</v>
      </c>
      <c r="S78" s="482" t="e">
        <f t="shared" si="40"/>
        <v>#VALUE!</v>
      </c>
    </row>
    <row r="79" spans="1:19">
      <c r="A79" s="1016" t="s">
        <v>15</v>
      </c>
      <c r="B79" s="102" t="s">
        <v>87</v>
      </c>
      <c r="C79" s="470"/>
      <c r="D79" s="470"/>
      <c r="E79" s="485"/>
      <c r="F79" s="485"/>
      <c r="G79" s="485"/>
      <c r="H79" s="485"/>
      <c r="I79" s="647"/>
      <c r="J79" s="482">
        <f t="shared" si="40"/>
        <v>0</v>
      </c>
      <c r="K79" s="482">
        <f t="shared" si="40"/>
        <v>0</v>
      </c>
      <c r="L79" s="482">
        <f t="shared" si="40"/>
        <v>0</v>
      </c>
      <c r="M79" s="482">
        <f t="shared" si="40"/>
        <v>0</v>
      </c>
      <c r="N79" s="482">
        <f t="shared" si="40"/>
        <v>0</v>
      </c>
      <c r="O79" s="482">
        <f t="shared" si="40"/>
        <v>0</v>
      </c>
      <c r="P79" s="482">
        <f t="shared" si="40"/>
        <v>0</v>
      </c>
      <c r="Q79" s="482">
        <f t="shared" si="40"/>
        <v>0</v>
      </c>
      <c r="R79" s="482">
        <f t="shared" si="40"/>
        <v>0</v>
      </c>
      <c r="S79" s="482">
        <f t="shared" si="40"/>
        <v>0</v>
      </c>
    </row>
    <row r="80" spans="1:19">
      <c r="B80" s="437" t="s">
        <v>88</v>
      </c>
      <c r="C80" s="681"/>
      <c r="D80" s="680"/>
      <c r="E80" s="487"/>
      <c r="F80" s="487"/>
      <c r="G80" s="487"/>
      <c r="H80" s="487"/>
      <c r="I80" s="487"/>
      <c r="J80" s="439" t="e">
        <f t="shared" ref="J80:S80" si="41">J61+J71</f>
        <v>#REF!</v>
      </c>
      <c r="K80" s="438" t="e">
        <f t="shared" si="41"/>
        <v>#REF!</v>
      </c>
      <c r="L80" s="439" t="e">
        <f t="shared" si="41"/>
        <v>#REF!</v>
      </c>
      <c r="M80" s="438" t="e">
        <f t="shared" si="41"/>
        <v>#REF!</v>
      </c>
      <c r="N80" s="439" t="e">
        <f t="shared" si="41"/>
        <v>#REF!</v>
      </c>
      <c r="O80" s="438" t="e">
        <f t="shared" si="41"/>
        <v>#REF!</v>
      </c>
      <c r="P80" s="439" t="e">
        <f t="shared" si="41"/>
        <v>#REF!</v>
      </c>
      <c r="Q80" s="438" t="e">
        <f t="shared" si="41"/>
        <v>#REF!</v>
      </c>
      <c r="R80" s="439" t="e">
        <f t="shared" si="41"/>
        <v>#REF!</v>
      </c>
      <c r="S80" s="438" t="e">
        <f t="shared" si="41"/>
        <v>#REF!</v>
      </c>
    </row>
  </sheetData>
  <mergeCells count="8">
    <mergeCell ref="L55:S55"/>
    <mergeCell ref="E13:I13"/>
    <mergeCell ref="E59:I59"/>
    <mergeCell ref="E52:I52"/>
    <mergeCell ref="J52:S52"/>
    <mergeCell ref="E55:I55"/>
    <mergeCell ref="J59:S59"/>
    <mergeCell ref="J13:S13"/>
  </mergeCells>
  <hyperlinks>
    <hyperlink ref="J56" r:id="rId1" display="[LIEN] La Banque de France actualise régulièrement ses projections macroéconomiques qui portent sur l’année en cours et les deux suivantes." xr:uid="{7B826792-47A2-494B-8E05-CB40089061A5}"/>
    <hyperlink ref="A7" r:id="rId2" xr:uid="{8FA98E4B-726E-4091-8EE1-BBD2751D448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3EFB-E284-437B-A38F-FDA2A1EE6A9A}">
  <sheetPr>
    <tabColor rgb="FFC00000"/>
  </sheetPr>
  <dimension ref="A1:R144"/>
  <sheetViews>
    <sheetView showGridLines="0" zoomScale="40" zoomScaleNormal="40" workbookViewId="0">
      <selection activeCell="F94" sqref="F94"/>
    </sheetView>
  </sheetViews>
  <sheetFormatPr defaultColWidth="11.42578125" defaultRowHeight="15"/>
  <cols>
    <col min="2" max="2" width="42.85546875" customWidth="1"/>
  </cols>
  <sheetData>
    <row r="1" spans="1:18" s="557" customFormat="1" ht="21">
      <c r="A1" s="64" t="s">
        <v>66</v>
      </c>
      <c r="B1" s="65"/>
      <c r="C1" s="65"/>
      <c r="D1" s="65"/>
      <c r="E1" s="65"/>
      <c r="F1" s="65"/>
      <c r="G1" s="65"/>
      <c r="H1" s="65"/>
      <c r="I1" s="65"/>
      <c r="J1" s="65"/>
      <c r="K1" s="65"/>
      <c r="L1" s="65"/>
      <c r="M1" s="65"/>
      <c r="N1" s="65"/>
      <c r="O1" s="65"/>
      <c r="P1" s="65"/>
      <c r="Q1" s="65"/>
      <c r="R1" s="65"/>
    </row>
    <row r="2" spans="1:18" s="557" customFormat="1">
      <c r="A2" s="156"/>
      <c r="B2" s="156"/>
      <c r="C2" s="156"/>
      <c r="D2" s="156"/>
      <c r="E2" s="156"/>
      <c r="F2" s="156"/>
      <c r="G2" s="156"/>
      <c r="H2" s="156"/>
      <c r="I2" s="156"/>
      <c r="J2" s="156"/>
      <c r="K2" s="156"/>
      <c r="L2" s="156"/>
      <c r="M2" s="156"/>
      <c r="N2" s="156"/>
      <c r="O2" s="156"/>
      <c r="P2" s="156"/>
      <c r="Q2" s="156"/>
      <c r="R2" s="156"/>
    </row>
    <row r="3" spans="1:18">
      <c r="A3" s="62"/>
      <c r="B3" s="567" t="s">
        <v>71</v>
      </c>
      <c r="C3" s="576"/>
      <c r="D3" s="576"/>
      <c r="E3" s="576"/>
      <c r="F3" s="576"/>
      <c r="G3" s="576"/>
      <c r="H3" s="576"/>
      <c r="I3" s="576"/>
      <c r="J3" s="572"/>
      <c r="K3" s="572"/>
      <c r="L3" s="572"/>
      <c r="M3" s="572"/>
      <c r="N3" s="572"/>
      <c r="O3" s="572"/>
      <c r="P3" s="572"/>
      <c r="Q3" s="572"/>
      <c r="R3" s="573"/>
    </row>
    <row r="4" spans="1:18">
      <c r="A4" s="446" t="s">
        <v>3</v>
      </c>
      <c r="B4" s="568" t="s">
        <v>397</v>
      </c>
      <c r="C4" s="62"/>
      <c r="D4" s="62"/>
      <c r="E4" s="62"/>
      <c r="F4" s="62"/>
      <c r="G4" s="62"/>
      <c r="H4" s="62"/>
      <c r="I4" s="62"/>
      <c r="J4" s="10"/>
      <c r="K4" s="10"/>
      <c r="L4" s="10"/>
      <c r="M4" s="10"/>
      <c r="N4" s="10"/>
      <c r="O4" s="10"/>
      <c r="P4" s="10"/>
      <c r="Q4" s="10"/>
      <c r="R4" s="574"/>
    </row>
    <row r="5" spans="1:18">
      <c r="A5" s="67" t="s">
        <v>398</v>
      </c>
      <c r="B5" s="577" t="s">
        <v>399</v>
      </c>
      <c r="C5" s="62"/>
      <c r="D5" s="62"/>
      <c r="E5" s="62"/>
      <c r="F5" s="62"/>
      <c r="G5" s="62"/>
      <c r="H5" s="62"/>
      <c r="I5" s="62"/>
      <c r="J5" s="10"/>
      <c r="K5" s="10"/>
      <c r="L5" s="10"/>
      <c r="M5" s="10"/>
      <c r="N5" s="10"/>
      <c r="O5" s="10"/>
      <c r="P5" s="10"/>
      <c r="Q5" s="10"/>
      <c r="R5" s="574"/>
    </row>
    <row r="6" spans="1:18">
      <c r="A6" s="62"/>
      <c r="B6" s="577" t="s">
        <v>400</v>
      </c>
      <c r="C6" s="62"/>
      <c r="D6" s="62"/>
      <c r="E6" s="62"/>
      <c r="F6" s="62"/>
      <c r="G6" s="62"/>
      <c r="H6" s="62"/>
      <c r="I6" s="62"/>
      <c r="J6" s="10"/>
      <c r="K6" s="10"/>
      <c r="L6" s="10"/>
      <c r="M6" s="10"/>
      <c r="N6" s="10"/>
      <c r="O6" s="10"/>
      <c r="P6" s="10"/>
      <c r="Q6" s="10"/>
      <c r="R6" s="574"/>
    </row>
    <row r="7" spans="1:18">
      <c r="A7" s="67" t="s">
        <v>401</v>
      </c>
      <c r="B7" s="577" t="s">
        <v>402</v>
      </c>
      <c r="C7" s="62"/>
      <c r="D7" s="62"/>
      <c r="E7" s="62"/>
      <c r="F7" s="62"/>
      <c r="G7" s="62"/>
      <c r="H7" s="62"/>
      <c r="I7" s="62"/>
      <c r="J7" s="10"/>
      <c r="K7" s="10"/>
      <c r="L7" s="10"/>
      <c r="M7" s="10"/>
      <c r="N7" s="10"/>
      <c r="O7" s="10"/>
      <c r="P7" s="10"/>
      <c r="Q7" s="10"/>
      <c r="R7" s="574"/>
    </row>
    <row r="8" spans="1:18">
      <c r="A8" s="67" t="s">
        <v>403</v>
      </c>
      <c r="B8" s="577" t="s">
        <v>1170</v>
      </c>
      <c r="C8" s="62"/>
      <c r="D8" s="62"/>
      <c r="E8" s="62"/>
      <c r="F8" s="62"/>
      <c r="G8" s="62"/>
      <c r="H8" s="62"/>
      <c r="I8" s="62"/>
      <c r="J8" s="10"/>
      <c r="K8" s="10"/>
      <c r="L8" s="10"/>
      <c r="M8" s="10"/>
      <c r="N8" s="10"/>
      <c r="O8" s="10"/>
      <c r="P8" s="10"/>
      <c r="Q8" s="10"/>
      <c r="R8" s="574"/>
    </row>
    <row r="9" spans="1:18">
      <c r="A9" s="67" t="s">
        <v>405</v>
      </c>
      <c r="B9" s="578" t="s">
        <v>1380</v>
      </c>
      <c r="C9" s="579"/>
      <c r="D9" s="579"/>
      <c r="E9" s="579"/>
      <c r="F9" s="579"/>
      <c r="G9" s="579"/>
      <c r="H9" s="579"/>
      <c r="I9" s="579"/>
      <c r="J9" s="119"/>
      <c r="K9" s="119"/>
      <c r="L9" s="119"/>
      <c r="M9" s="119"/>
      <c r="N9" s="119"/>
      <c r="O9" s="119"/>
      <c r="P9" s="119"/>
      <c r="Q9" s="119"/>
      <c r="R9" s="120"/>
    </row>
    <row r="10" spans="1:18">
      <c r="A10" s="62"/>
      <c r="B10" s="62"/>
      <c r="C10" s="62"/>
      <c r="D10" s="62"/>
      <c r="E10" s="62"/>
      <c r="F10" s="62"/>
      <c r="G10" s="62"/>
      <c r="H10" s="62"/>
      <c r="I10" s="62"/>
      <c r="J10" s="10"/>
      <c r="K10" s="10"/>
      <c r="L10" s="10"/>
      <c r="M10" s="10"/>
      <c r="N10" s="10"/>
      <c r="O10" s="10"/>
      <c r="P10" s="10"/>
      <c r="Q10" s="10"/>
      <c r="R10" s="10"/>
    </row>
    <row r="11" spans="1:18">
      <c r="A11" s="62"/>
      <c r="B11" s="62"/>
      <c r="C11" s="62"/>
      <c r="D11" s="62"/>
      <c r="E11" s="62"/>
      <c r="F11" s="62"/>
      <c r="G11" s="62"/>
      <c r="H11" s="62"/>
      <c r="I11" s="62"/>
      <c r="J11" s="10"/>
      <c r="K11" s="10"/>
      <c r="L11" s="10"/>
      <c r="M11" s="10"/>
      <c r="N11" s="10"/>
      <c r="O11" s="10"/>
      <c r="P11" s="10"/>
      <c r="Q11" s="10"/>
      <c r="R11" s="10"/>
    </row>
    <row r="12" spans="1:18" s="557" customFormat="1">
      <c r="A12" s="157" t="s">
        <v>407</v>
      </c>
      <c r="B12" s="158"/>
      <c r="C12" s="158"/>
      <c r="D12" s="158"/>
      <c r="E12" s="158"/>
      <c r="F12" s="158"/>
      <c r="G12" s="158"/>
      <c r="H12" s="158"/>
      <c r="I12" s="158"/>
      <c r="J12" s="158"/>
      <c r="K12" s="158"/>
      <c r="L12" s="158"/>
      <c r="M12" s="158"/>
      <c r="N12" s="158"/>
      <c r="O12" s="158"/>
      <c r="P12" s="158"/>
      <c r="Q12" s="158"/>
      <c r="R12" s="158"/>
    </row>
    <row r="13" spans="1:18" s="557" customFormat="1">
      <c r="A13" s="67" t="s">
        <v>408</v>
      </c>
      <c r="B13" s="68"/>
      <c r="C13" s="68"/>
      <c r="D13" s="68"/>
      <c r="E13" s="68"/>
      <c r="F13" s="68"/>
      <c r="G13" s="68"/>
      <c r="H13" s="68"/>
      <c r="I13" s="68"/>
      <c r="J13" s="68"/>
      <c r="K13" s="68"/>
      <c r="L13" s="68"/>
      <c r="M13" s="68"/>
      <c r="N13" s="68"/>
      <c r="O13" s="68"/>
      <c r="P13" s="68"/>
      <c r="Q13" s="68"/>
      <c r="R13" s="68"/>
    </row>
    <row r="14" spans="1:18">
      <c r="A14" s="32" t="s">
        <v>1381</v>
      </c>
      <c r="B14" s="32" t="s">
        <v>410</v>
      </c>
      <c r="C14" s="107"/>
      <c r="D14" s="107"/>
      <c r="E14" s="107"/>
      <c r="F14" s="107"/>
      <c r="G14" s="107"/>
      <c r="H14" s="107"/>
      <c r="I14" s="107"/>
      <c r="J14" s="107"/>
      <c r="K14" s="107"/>
      <c r="L14" s="107"/>
      <c r="M14" s="107"/>
      <c r="N14" s="107"/>
      <c r="O14" s="10"/>
      <c r="P14" s="10"/>
      <c r="Q14" s="10"/>
      <c r="R14" s="10"/>
    </row>
    <row r="15" spans="1:18">
      <c r="A15" s="123" t="s">
        <v>1382</v>
      </c>
      <c r="B15" s="10"/>
      <c r="C15" s="10"/>
      <c r="D15" s="10"/>
      <c r="E15" s="10"/>
      <c r="F15" s="10"/>
      <c r="G15" s="10"/>
      <c r="H15" s="10"/>
      <c r="I15" s="10"/>
      <c r="J15" s="10"/>
      <c r="K15" s="10"/>
      <c r="L15" s="10"/>
      <c r="M15" s="10"/>
      <c r="N15" s="10"/>
      <c r="O15" s="10"/>
    </row>
    <row r="16" spans="1:18">
      <c r="A16" s="10" t="s">
        <v>1383</v>
      </c>
      <c r="B16" s="10"/>
      <c r="C16" s="10"/>
      <c r="D16" s="10"/>
      <c r="E16" s="10"/>
      <c r="F16" s="10"/>
      <c r="G16" s="10"/>
      <c r="H16" s="10"/>
      <c r="I16" s="10"/>
      <c r="J16" s="10"/>
      <c r="K16" s="10"/>
      <c r="L16" s="10"/>
      <c r="M16" s="10"/>
      <c r="N16" s="10"/>
      <c r="O16" s="10"/>
    </row>
    <row r="17" spans="1:18">
      <c r="A17" s="10" t="s">
        <v>520</v>
      </c>
      <c r="B17" s="10"/>
      <c r="C17" s="10"/>
      <c r="D17" s="10"/>
      <c r="E17" s="10"/>
      <c r="F17" s="10"/>
      <c r="G17" s="10"/>
      <c r="H17" s="10"/>
      <c r="I17" s="10"/>
      <c r="J17" s="10"/>
      <c r="K17" s="10"/>
      <c r="L17" s="10"/>
      <c r="M17" s="10"/>
      <c r="N17" s="10"/>
      <c r="O17" s="10"/>
    </row>
    <row r="18" spans="1:18">
      <c r="A18" s="10" t="s">
        <v>521</v>
      </c>
      <c r="B18" s="10"/>
      <c r="C18" s="10"/>
      <c r="D18" s="10"/>
      <c r="E18" s="10"/>
      <c r="F18" s="10"/>
      <c r="G18" s="10"/>
      <c r="H18" s="10"/>
      <c r="I18" s="10"/>
      <c r="J18" s="10"/>
      <c r="K18" s="10"/>
      <c r="L18" s="10"/>
      <c r="M18" s="10"/>
      <c r="N18" s="10"/>
      <c r="O18" s="10"/>
    </row>
    <row r="19" spans="1:18">
      <c r="A19" s="10"/>
      <c r="B19" s="1131" t="s">
        <v>522</v>
      </c>
      <c r="C19" s="1164" t="s">
        <v>523</v>
      </c>
      <c r="D19" s="1164"/>
      <c r="E19" s="1132" t="s">
        <v>524</v>
      </c>
      <c r="F19" s="10"/>
      <c r="G19" s="10"/>
      <c r="H19" s="10"/>
      <c r="I19" s="10"/>
      <c r="J19" s="10"/>
      <c r="K19" s="10"/>
      <c r="L19" s="10"/>
      <c r="M19" s="10"/>
      <c r="N19" s="10"/>
      <c r="O19" s="10"/>
    </row>
    <row r="20" spans="1:18">
      <c r="A20" s="10"/>
      <c r="B20" s="1163"/>
      <c r="C20" s="1139" t="s">
        <v>525</v>
      </c>
      <c r="D20" s="1139"/>
      <c r="E20" s="1165"/>
      <c r="F20" s="10"/>
      <c r="G20" s="10"/>
      <c r="H20" s="10"/>
      <c r="I20" s="10"/>
      <c r="J20" s="10"/>
      <c r="K20" s="10"/>
      <c r="L20" s="10"/>
      <c r="M20" s="10"/>
      <c r="N20" s="10"/>
      <c r="O20" s="10"/>
    </row>
    <row r="21" spans="1:18" ht="18">
      <c r="A21" s="10"/>
      <c r="B21" s="163" t="s">
        <v>528</v>
      </c>
      <c r="C21" s="1166" t="s">
        <v>529</v>
      </c>
      <c r="D21" s="1167"/>
      <c r="E21" s="164" t="s">
        <v>1384</v>
      </c>
      <c r="F21" s="10"/>
      <c r="G21" s="10"/>
      <c r="H21" s="10"/>
      <c r="I21" s="10"/>
      <c r="J21" s="10"/>
      <c r="K21" s="10"/>
      <c r="L21" s="10"/>
      <c r="M21" s="10"/>
      <c r="N21" s="10"/>
      <c r="O21" s="10"/>
    </row>
    <row r="22" spans="1:18">
      <c r="A22" s="10"/>
      <c r="B22" s="165" t="s">
        <v>531</v>
      </c>
      <c r="C22" s="1161" t="s">
        <v>529</v>
      </c>
      <c r="D22" s="1162"/>
      <c r="E22" s="166" t="s">
        <v>532</v>
      </c>
      <c r="F22" s="10"/>
      <c r="G22" s="10"/>
      <c r="H22" s="10"/>
      <c r="I22" s="10"/>
      <c r="J22" s="10"/>
      <c r="K22" s="10"/>
      <c r="L22" s="10"/>
      <c r="M22" s="10"/>
      <c r="N22" s="10"/>
      <c r="O22" s="10"/>
    </row>
    <row r="23" spans="1:18">
      <c r="A23" s="10"/>
      <c r="B23" s="165" t="s">
        <v>533</v>
      </c>
      <c r="C23" s="1168" t="s">
        <v>539</v>
      </c>
      <c r="D23" s="1169"/>
      <c r="E23" s="166" t="s">
        <v>535</v>
      </c>
      <c r="F23" s="10"/>
      <c r="G23" s="10"/>
      <c r="H23" s="10"/>
      <c r="I23" s="10"/>
      <c r="J23" s="10"/>
      <c r="K23" s="10"/>
      <c r="L23" s="10"/>
      <c r="M23" s="10"/>
      <c r="N23" s="10"/>
      <c r="O23" s="10"/>
    </row>
    <row r="24" spans="1:18">
      <c r="A24" s="10"/>
      <c r="B24" s="165" t="s">
        <v>561</v>
      </c>
      <c r="C24" s="1170" t="s">
        <v>539</v>
      </c>
      <c r="D24" s="1171"/>
      <c r="E24" s="166" t="s">
        <v>1385</v>
      </c>
      <c r="F24" s="10"/>
      <c r="G24" s="10"/>
      <c r="H24" s="10"/>
      <c r="I24" s="10"/>
      <c r="J24" s="10"/>
      <c r="K24" s="10"/>
      <c r="L24" s="10"/>
      <c r="M24" s="10"/>
      <c r="N24" s="10"/>
      <c r="O24" s="10"/>
    </row>
    <row r="25" spans="1:18">
      <c r="A25" s="10"/>
      <c r="B25" s="165" t="s">
        <v>541</v>
      </c>
      <c r="C25" s="1168" t="s">
        <v>539</v>
      </c>
      <c r="D25" s="1169"/>
      <c r="E25" s="166" t="s">
        <v>542</v>
      </c>
      <c r="F25" s="10"/>
      <c r="G25" s="10"/>
      <c r="H25" s="10"/>
      <c r="I25" s="10"/>
      <c r="J25" s="10"/>
      <c r="K25" s="10"/>
      <c r="L25" s="10"/>
      <c r="M25" s="10"/>
      <c r="N25" s="10"/>
      <c r="O25" s="10"/>
    </row>
    <row r="26" spans="1:18">
      <c r="A26" s="10"/>
      <c r="B26" s="167" t="s">
        <v>543</v>
      </c>
      <c r="C26" s="1172" t="s">
        <v>539</v>
      </c>
      <c r="D26" s="1173"/>
      <c r="E26" s="168" t="s">
        <v>542</v>
      </c>
      <c r="F26" s="10"/>
      <c r="G26" s="10"/>
      <c r="H26" s="10"/>
      <c r="I26" s="10"/>
      <c r="J26" s="10"/>
      <c r="K26" s="10"/>
      <c r="L26" s="10"/>
      <c r="M26" s="10"/>
      <c r="N26" s="10"/>
      <c r="O26" s="10"/>
    </row>
    <row r="27" spans="1:18">
      <c r="A27" s="10"/>
      <c r="B27" s="10" t="s">
        <v>1386</v>
      </c>
      <c r="C27" s="10"/>
      <c r="D27" s="10"/>
      <c r="E27" s="10"/>
      <c r="F27" s="10"/>
      <c r="G27" s="10"/>
      <c r="H27" s="10"/>
      <c r="I27" s="10"/>
      <c r="J27" s="10"/>
      <c r="K27" s="10"/>
      <c r="L27" s="10"/>
      <c r="M27" s="10"/>
      <c r="N27" s="10"/>
      <c r="O27" s="10"/>
    </row>
    <row r="28" spans="1:18">
      <c r="A28" s="10"/>
      <c r="B28" s="10"/>
      <c r="C28" s="10"/>
      <c r="D28" s="10"/>
      <c r="E28" s="10"/>
      <c r="F28" s="10"/>
      <c r="G28" s="10"/>
      <c r="H28" s="10"/>
      <c r="I28" s="10"/>
      <c r="J28" s="10"/>
      <c r="K28" s="10"/>
      <c r="L28" s="10"/>
      <c r="M28" s="10"/>
      <c r="N28" s="10"/>
      <c r="O28" s="10"/>
    </row>
    <row r="29" spans="1:18" s="557" customFormat="1">
      <c r="A29" s="67" t="s">
        <v>24</v>
      </c>
      <c r="B29" s="68"/>
      <c r="C29" s="68"/>
      <c r="D29" s="68"/>
      <c r="E29" s="68"/>
      <c r="F29" s="68"/>
      <c r="G29" s="68"/>
      <c r="H29" s="68"/>
      <c r="I29" s="68"/>
      <c r="J29" s="68"/>
      <c r="K29" s="68"/>
      <c r="L29" s="68"/>
      <c r="M29" s="68"/>
      <c r="N29" s="68"/>
      <c r="O29" s="68"/>
      <c r="P29" s="68"/>
      <c r="Q29" s="68"/>
      <c r="R29" s="68"/>
    </row>
    <row r="30" spans="1:18">
      <c r="A30" s="32" t="s">
        <v>1387</v>
      </c>
      <c r="B30" s="32" t="s">
        <v>410</v>
      </c>
      <c r="C30" s="107"/>
      <c r="D30" s="107"/>
      <c r="E30" s="107"/>
      <c r="F30" s="107"/>
      <c r="G30" s="107"/>
      <c r="H30" s="107"/>
      <c r="I30" s="107"/>
      <c r="J30" s="107"/>
      <c r="K30" s="107"/>
      <c r="L30" s="107"/>
      <c r="M30" s="107"/>
      <c r="N30" s="107"/>
      <c r="O30" s="10"/>
      <c r="P30" s="10"/>
      <c r="Q30" s="10"/>
      <c r="R30" s="10"/>
    </row>
    <row r="31" spans="1:18">
      <c r="A31" s="106" t="s">
        <v>545</v>
      </c>
      <c r="B31" s="13"/>
      <c r="C31" s="104"/>
      <c r="D31" s="104"/>
      <c r="E31" s="104"/>
      <c r="F31" s="104"/>
      <c r="G31" s="104"/>
      <c r="H31" s="104"/>
      <c r="I31" s="104"/>
      <c r="J31" s="104"/>
      <c r="K31" s="104"/>
      <c r="L31" s="104"/>
      <c r="M31" s="104"/>
      <c r="N31" s="104"/>
      <c r="O31" s="104"/>
      <c r="P31" s="104"/>
      <c r="Q31" s="104"/>
      <c r="R31" s="723"/>
    </row>
    <row r="32" spans="1:18">
      <c r="A32" s="90" t="s">
        <v>1388</v>
      </c>
      <c r="B32" s="13"/>
      <c r="C32" s="13"/>
      <c r="D32" s="13"/>
      <c r="E32" s="13"/>
      <c r="F32" s="13"/>
      <c r="G32" s="13"/>
      <c r="H32" s="13"/>
      <c r="I32" s="13"/>
      <c r="J32" s="13"/>
      <c r="K32" s="13"/>
      <c r="L32" s="13"/>
      <c r="M32" s="13"/>
      <c r="N32" s="13"/>
      <c r="O32" s="13"/>
      <c r="P32" s="13"/>
      <c r="Q32" s="13"/>
      <c r="R32" s="13"/>
    </row>
    <row r="33" spans="1:18">
      <c r="A33" s="13"/>
      <c r="B33" s="81" t="s">
        <v>420</v>
      </c>
      <c r="C33" s="82"/>
      <c r="D33" s="82"/>
      <c r="E33" s="82"/>
      <c r="F33" s="82"/>
      <c r="G33" s="82"/>
      <c r="H33" s="82"/>
      <c r="I33" s="82"/>
      <c r="J33" s="82"/>
      <c r="K33" s="83"/>
      <c r="L33" s="13"/>
      <c r="M33" s="13"/>
      <c r="N33" s="13"/>
      <c r="O33" s="13"/>
      <c r="P33" s="13"/>
      <c r="Q33" s="13"/>
      <c r="R33" s="13"/>
    </row>
    <row r="34" spans="1:18">
      <c r="A34" s="13"/>
      <c r="B34" s="84"/>
      <c r="C34" s="86"/>
      <c r="D34" s="86"/>
      <c r="E34" s="86"/>
      <c r="F34" s="86"/>
      <c r="G34" s="86"/>
      <c r="H34" s="86"/>
      <c r="I34" s="86"/>
      <c r="J34" s="86"/>
      <c r="K34" s="85"/>
      <c r="L34" s="13"/>
      <c r="M34" s="13"/>
      <c r="N34" s="13"/>
      <c r="O34" s="13"/>
      <c r="P34" s="13"/>
      <c r="Q34" s="13"/>
      <c r="R34" s="13"/>
    </row>
    <row r="35" spans="1:18">
      <c r="A35" s="13"/>
      <c r="B35" s="87"/>
      <c r="C35" s="88"/>
      <c r="D35" s="88"/>
      <c r="E35" s="88"/>
      <c r="F35" s="88"/>
      <c r="G35" s="88"/>
      <c r="H35" s="88"/>
      <c r="I35" s="88"/>
      <c r="J35" s="88"/>
      <c r="K35" s="89"/>
      <c r="L35" s="13"/>
      <c r="M35" s="13"/>
      <c r="N35" s="13"/>
      <c r="O35" s="13"/>
      <c r="P35" s="13"/>
      <c r="Q35" s="13"/>
      <c r="R35" s="13"/>
    </row>
    <row r="36" spans="1:18">
      <c r="A36" s="10"/>
      <c r="B36" s="10"/>
      <c r="C36" s="10"/>
      <c r="D36" s="10"/>
      <c r="E36" s="10"/>
      <c r="F36" s="10"/>
      <c r="G36" s="10"/>
      <c r="H36" s="10"/>
      <c r="I36" s="10"/>
      <c r="J36" s="10"/>
      <c r="K36" s="10"/>
      <c r="L36" s="10"/>
      <c r="M36" s="10"/>
      <c r="N36" s="10"/>
      <c r="O36" s="10"/>
    </row>
    <row r="37" spans="1:18">
      <c r="A37" s="113" t="s">
        <v>547</v>
      </c>
      <c r="B37" s="114"/>
      <c r="C37" s="114"/>
      <c r="D37" s="114"/>
      <c r="E37" s="114"/>
      <c r="F37" s="114"/>
      <c r="G37" s="114"/>
      <c r="H37" s="114"/>
      <c r="I37" s="114"/>
      <c r="J37" s="114"/>
      <c r="K37" s="114"/>
      <c r="L37" s="114"/>
      <c r="M37" s="114"/>
      <c r="N37" s="114"/>
      <c r="O37" s="114"/>
      <c r="P37" s="114"/>
      <c r="Q37" s="114"/>
      <c r="R37" s="115"/>
    </row>
    <row r="38" spans="1:18">
      <c r="A38" s="116" t="s">
        <v>549</v>
      </c>
      <c r="B38" s="112"/>
      <c r="C38" s="112"/>
      <c r="D38" s="112"/>
      <c r="E38" s="112"/>
      <c r="F38" s="112"/>
      <c r="G38" s="112"/>
      <c r="H38" s="112"/>
      <c r="I38" s="112"/>
      <c r="J38" s="112"/>
      <c r="K38" s="112"/>
      <c r="L38" s="112"/>
      <c r="M38" s="112"/>
      <c r="N38" s="112"/>
      <c r="O38" s="112"/>
      <c r="P38" s="112"/>
      <c r="Q38" s="112"/>
      <c r="R38" s="117"/>
    </row>
    <row r="39" spans="1:18">
      <c r="A39" s="116" t="s">
        <v>1251</v>
      </c>
      <c r="B39" s="112"/>
      <c r="C39" s="112"/>
      <c r="D39" s="112"/>
      <c r="E39" s="112"/>
      <c r="F39" s="112"/>
      <c r="G39" s="112"/>
      <c r="H39" s="112"/>
      <c r="I39" s="112"/>
      <c r="J39" s="112"/>
      <c r="K39" s="112"/>
      <c r="L39" s="112"/>
      <c r="M39" s="112"/>
      <c r="N39" s="112"/>
      <c r="O39" s="112"/>
      <c r="P39" s="112"/>
      <c r="Q39" s="112"/>
      <c r="R39" s="117"/>
    </row>
    <row r="40" spans="1:18" ht="45">
      <c r="A40" s="10"/>
      <c r="B40" s="152" t="s">
        <v>551</v>
      </c>
      <c r="C40" s="153" t="s">
        <v>552</v>
      </c>
      <c r="D40" s="153" t="s">
        <v>553</v>
      </c>
      <c r="E40" s="112"/>
      <c r="F40" s="112"/>
      <c r="G40" s="112"/>
      <c r="H40" s="112"/>
      <c r="I40" s="112"/>
      <c r="J40" s="112"/>
      <c r="K40" s="112"/>
      <c r="L40" s="112"/>
      <c r="M40" s="112"/>
      <c r="N40" s="112"/>
      <c r="O40" s="112"/>
      <c r="P40" s="112"/>
      <c r="Q40" s="112"/>
      <c r="R40" s="117"/>
    </row>
    <row r="41" spans="1:18">
      <c r="A41" s="10"/>
      <c r="B41" s="300" t="s">
        <v>554</v>
      </c>
      <c r="C41" s="301">
        <v>-0.31</v>
      </c>
      <c r="D41" s="301">
        <v>-0.04</v>
      </c>
      <c r="E41" s="112"/>
      <c r="F41" s="112"/>
      <c r="G41" s="112"/>
      <c r="H41" s="112"/>
      <c r="I41" s="112"/>
      <c r="J41" s="112"/>
      <c r="K41" s="112"/>
      <c r="L41" s="112"/>
      <c r="M41" s="112"/>
      <c r="N41" s="112"/>
      <c r="O41" s="112"/>
      <c r="P41" s="112"/>
      <c r="Q41" s="112"/>
      <c r="R41" s="117"/>
    </row>
    <row r="42" spans="1:18">
      <c r="A42" s="10"/>
      <c r="B42" s="279" t="s">
        <v>525</v>
      </c>
      <c r="C42" s="125">
        <v>-0.36</v>
      </c>
      <c r="D42" s="125">
        <v>-0.05</v>
      </c>
      <c r="E42" s="112"/>
      <c r="F42" s="10"/>
      <c r="G42" s="10"/>
      <c r="H42" s="10"/>
      <c r="I42" s="112"/>
      <c r="J42" s="112"/>
      <c r="K42" s="112"/>
      <c r="L42" s="112"/>
      <c r="M42" s="112"/>
      <c r="N42" s="112"/>
      <c r="O42" s="112"/>
      <c r="P42" s="112"/>
      <c r="Q42" s="112"/>
      <c r="R42" s="117"/>
    </row>
    <row r="43" spans="1:18">
      <c r="A43" s="10"/>
      <c r="B43" s="279" t="s">
        <v>526</v>
      </c>
      <c r="C43" s="125">
        <v>-0.1</v>
      </c>
      <c r="D43" s="125">
        <v>-0.01</v>
      </c>
      <c r="E43" s="112"/>
      <c r="F43" s="112"/>
      <c r="G43" s="112"/>
      <c r="H43" s="112"/>
      <c r="I43" s="112"/>
      <c r="J43" s="112"/>
      <c r="K43" s="112"/>
      <c r="L43" s="112"/>
      <c r="M43" s="112"/>
      <c r="N43" s="112"/>
      <c r="O43" s="112"/>
      <c r="P43" s="112"/>
      <c r="Q43" s="112"/>
      <c r="R43" s="117"/>
    </row>
    <row r="44" spans="1:18">
      <c r="A44" s="10"/>
      <c r="B44" s="279" t="s">
        <v>527</v>
      </c>
      <c r="C44" s="125">
        <v>-0.34</v>
      </c>
      <c r="D44" s="125">
        <v>-0.05</v>
      </c>
      <c r="E44" s="112"/>
      <c r="F44" s="112"/>
      <c r="G44" s="112"/>
      <c r="H44" s="112"/>
      <c r="I44" s="112"/>
      <c r="J44" s="112"/>
      <c r="K44" s="112"/>
      <c r="L44" s="112"/>
      <c r="M44" s="112"/>
      <c r="N44" s="112"/>
      <c r="O44" s="112"/>
      <c r="P44" s="112"/>
      <c r="Q44" s="112"/>
      <c r="R44" s="117"/>
    </row>
    <row r="45" spans="1:18">
      <c r="A45" s="10"/>
      <c r="B45" s="279" t="s">
        <v>555</v>
      </c>
      <c r="C45" s="125">
        <v>-0.03</v>
      </c>
      <c r="D45" s="125">
        <v>-0.03</v>
      </c>
      <c r="E45" s="112"/>
      <c r="F45" s="112"/>
      <c r="G45" s="112"/>
      <c r="H45" s="112"/>
      <c r="I45" s="112"/>
      <c r="J45" s="112"/>
      <c r="K45" s="112"/>
      <c r="L45" s="112"/>
      <c r="M45" s="112"/>
      <c r="N45" s="112"/>
      <c r="O45" s="112"/>
      <c r="P45" s="112"/>
      <c r="Q45" s="112"/>
      <c r="R45" s="117"/>
    </row>
    <row r="46" spans="1:18">
      <c r="A46" s="121"/>
      <c r="B46" s="119"/>
      <c r="C46" s="119"/>
      <c r="D46" s="119"/>
      <c r="E46" s="119"/>
      <c r="F46" s="119"/>
      <c r="G46" s="119"/>
      <c r="H46" s="119"/>
      <c r="I46" s="119"/>
      <c r="J46" s="119"/>
      <c r="K46" s="119"/>
      <c r="L46" s="119"/>
      <c r="M46" s="119"/>
      <c r="N46" s="119"/>
      <c r="O46" s="119"/>
      <c r="P46" s="119"/>
      <c r="Q46" s="119"/>
      <c r="R46" s="120"/>
    </row>
    <row r="47" spans="1:18">
      <c r="A47" s="10"/>
      <c r="B47" s="10"/>
      <c r="C47" s="10"/>
      <c r="D47" s="10"/>
      <c r="E47" s="10"/>
      <c r="F47" s="10"/>
      <c r="G47" s="10"/>
      <c r="H47" s="10"/>
      <c r="I47" s="10"/>
      <c r="J47" s="10"/>
      <c r="K47" s="10"/>
      <c r="L47" s="10"/>
      <c r="M47" s="10"/>
      <c r="N47" s="10"/>
      <c r="O47" s="10"/>
    </row>
    <row r="48" spans="1:18" s="557" customFormat="1">
      <c r="A48" s="67" t="s">
        <v>28</v>
      </c>
      <c r="B48" s="68"/>
      <c r="C48" s="68"/>
      <c r="D48" s="68"/>
      <c r="E48" s="68"/>
      <c r="F48" s="68"/>
      <c r="G48" s="68"/>
      <c r="H48" s="68"/>
      <c r="I48" s="68"/>
      <c r="J48" s="68"/>
      <c r="K48" s="68"/>
      <c r="L48" s="68"/>
      <c r="M48" s="68"/>
      <c r="N48" s="68"/>
      <c r="O48" s="68"/>
      <c r="P48" s="68"/>
      <c r="Q48" s="68"/>
      <c r="R48" s="68"/>
    </row>
    <row r="49" spans="1:18">
      <c r="A49" s="32" t="s">
        <v>1389</v>
      </c>
      <c r="B49" s="32" t="s">
        <v>410</v>
      </c>
      <c r="C49" s="10"/>
      <c r="D49" s="10"/>
      <c r="E49" s="10"/>
      <c r="F49" s="10"/>
      <c r="G49" s="10"/>
      <c r="H49" s="10"/>
      <c r="I49" s="10"/>
      <c r="J49" s="10"/>
      <c r="K49" s="10"/>
      <c r="L49" s="10"/>
      <c r="M49" s="10"/>
      <c r="N49" s="10"/>
      <c r="O49" s="10"/>
      <c r="P49" s="10"/>
      <c r="Q49" s="10"/>
      <c r="R49" s="10"/>
    </row>
    <row r="50" spans="1:18">
      <c r="A50" s="69" t="s">
        <v>1390</v>
      </c>
      <c r="B50" s="69"/>
      <c r="C50" s="13"/>
      <c r="D50" s="13"/>
      <c r="E50" s="13"/>
      <c r="F50" s="13"/>
      <c r="G50" s="13"/>
      <c r="H50" s="13"/>
      <c r="I50" s="13"/>
      <c r="J50" s="13"/>
      <c r="K50" s="13"/>
      <c r="L50" s="13"/>
      <c r="M50" s="13"/>
      <c r="N50" s="13"/>
      <c r="O50" s="104"/>
      <c r="P50" s="104"/>
      <c r="Q50" s="104"/>
      <c r="R50" s="104"/>
    </row>
    <row r="51" spans="1:18">
      <c r="A51" s="13"/>
      <c r="B51" s="70"/>
      <c r="C51" s="70"/>
      <c r="D51" s="70"/>
      <c r="E51" s="70"/>
      <c r="F51" s="619" t="s">
        <v>80</v>
      </c>
      <c r="G51" s="1117" t="s">
        <v>81</v>
      </c>
      <c r="H51" s="1118"/>
      <c r="I51" s="1118"/>
      <c r="J51" s="1118"/>
      <c r="K51" s="1118"/>
      <c r="L51" s="1118"/>
      <c r="M51" s="1118"/>
      <c r="N51" s="1118"/>
      <c r="O51" s="1118"/>
      <c r="P51" s="1119"/>
      <c r="Q51" s="13"/>
      <c r="R51" s="13"/>
    </row>
    <row r="52" spans="1:18">
      <c r="A52" s="13"/>
      <c r="B52" s="652" t="s">
        <v>558</v>
      </c>
      <c r="C52" s="70"/>
      <c r="D52" s="70"/>
      <c r="E52" s="70"/>
      <c r="F52" s="620">
        <f>D96</f>
        <v>0</v>
      </c>
      <c r="G52" s="111">
        <v>2026</v>
      </c>
      <c r="H52" s="33">
        <v>2027</v>
      </c>
      <c r="I52" s="34">
        <v>2028</v>
      </c>
      <c r="J52" s="33">
        <v>2029</v>
      </c>
      <c r="K52" s="34">
        <v>2030</v>
      </c>
      <c r="L52" s="33">
        <v>2031</v>
      </c>
      <c r="M52" s="35">
        <v>2032</v>
      </c>
      <c r="N52" s="34">
        <v>2033</v>
      </c>
      <c r="O52" s="33">
        <v>2034</v>
      </c>
      <c r="P52" s="33">
        <v>2035</v>
      </c>
      <c r="Q52" s="13"/>
      <c r="R52" s="13"/>
    </row>
    <row r="53" spans="1:18">
      <c r="A53" s="13"/>
      <c r="B53" s="130" t="s">
        <v>525</v>
      </c>
      <c r="C53" s="70"/>
      <c r="D53" s="70"/>
      <c r="E53" s="70"/>
      <c r="F53" s="686"/>
      <c r="G53" s="686"/>
      <c r="H53" s="686"/>
      <c r="I53" s="686"/>
      <c r="J53" s="686"/>
      <c r="K53" s="686"/>
      <c r="L53" s="686"/>
      <c r="M53" s="686"/>
      <c r="N53" s="686"/>
      <c r="O53" s="686"/>
      <c r="P53" s="749"/>
      <c r="Q53" s="13"/>
      <c r="R53" s="13"/>
    </row>
    <row r="54" spans="1:18">
      <c r="A54" s="13"/>
      <c r="B54" s="129" t="s">
        <v>559</v>
      </c>
      <c r="C54" s="70"/>
      <c r="D54" s="70"/>
      <c r="E54" s="70"/>
      <c r="F54" s="752">
        <f>SUM(F55:F56)</f>
        <v>0</v>
      </c>
      <c r="G54" s="752">
        <f t="shared" ref="G54:P54" si="0">SUM(G55:G56)</f>
        <v>0</v>
      </c>
      <c r="H54" s="752">
        <f t="shared" si="0"/>
        <v>0</v>
      </c>
      <c r="I54" s="752">
        <f t="shared" si="0"/>
        <v>0</v>
      </c>
      <c r="J54" s="752">
        <f t="shared" si="0"/>
        <v>0</v>
      </c>
      <c r="K54" s="752">
        <f t="shared" si="0"/>
        <v>0</v>
      </c>
      <c r="L54" s="752">
        <f t="shared" si="0"/>
        <v>0</v>
      </c>
      <c r="M54" s="752">
        <f t="shared" si="0"/>
        <v>0</v>
      </c>
      <c r="N54" s="752">
        <f t="shared" si="0"/>
        <v>0</v>
      </c>
      <c r="O54" s="752">
        <f t="shared" si="0"/>
        <v>0</v>
      </c>
      <c r="P54" s="753">
        <f t="shared" si="0"/>
        <v>0</v>
      </c>
      <c r="Q54" s="13"/>
      <c r="R54" s="13"/>
    </row>
    <row r="55" spans="1:18">
      <c r="A55" s="13"/>
      <c r="B55" s="144" t="s">
        <v>528</v>
      </c>
      <c r="C55" s="70"/>
      <c r="D55" s="70"/>
      <c r="E55" s="70"/>
      <c r="F55" s="133" t="s">
        <v>20</v>
      </c>
      <c r="G55" s="99"/>
      <c r="H55" s="142"/>
      <c r="I55" s="128"/>
      <c r="J55" s="142"/>
      <c r="K55" s="128"/>
      <c r="L55" s="142"/>
      <c r="M55" s="134"/>
      <c r="N55" s="128"/>
      <c r="O55" s="142"/>
      <c r="P55" s="134"/>
      <c r="Q55" s="13"/>
      <c r="R55" s="13"/>
    </row>
    <row r="56" spans="1:18">
      <c r="A56" s="13"/>
      <c r="B56" s="144" t="s">
        <v>531</v>
      </c>
      <c r="C56" s="70"/>
      <c r="D56" s="70"/>
      <c r="E56" s="70"/>
      <c r="F56" s="133"/>
      <c r="G56" s="99"/>
      <c r="H56" s="142"/>
      <c r="I56" s="128"/>
      <c r="J56" s="142"/>
      <c r="K56" s="128"/>
      <c r="L56" s="142"/>
      <c r="M56" s="134"/>
      <c r="N56" s="128"/>
      <c r="O56" s="142"/>
      <c r="P56" s="134"/>
      <c r="Q56" s="13"/>
      <c r="R56" s="13"/>
    </row>
    <row r="57" spans="1:18">
      <c r="A57" s="13"/>
      <c r="B57" s="129" t="s">
        <v>560</v>
      </c>
      <c r="C57" s="70"/>
      <c r="D57" s="70"/>
      <c r="E57" s="70"/>
      <c r="F57" s="752">
        <f>SUM(F58:F61)</f>
        <v>0</v>
      </c>
      <c r="G57" s="752">
        <f t="shared" ref="G57:P57" si="1">SUM(G58:G61)</f>
        <v>0</v>
      </c>
      <c r="H57" s="752">
        <f t="shared" si="1"/>
        <v>0</v>
      </c>
      <c r="I57" s="752">
        <f t="shared" si="1"/>
        <v>0</v>
      </c>
      <c r="J57" s="752">
        <f t="shared" si="1"/>
        <v>0</v>
      </c>
      <c r="K57" s="752">
        <f t="shared" si="1"/>
        <v>0</v>
      </c>
      <c r="L57" s="752">
        <f t="shared" si="1"/>
        <v>0</v>
      </c>
      <c r="M57" s="752">
        <f t="shared" si="1"/>
        <v>0</v>
      </c>
      <c r="N57" s="752">
        <f t="shared" si="1"/>
        <v>0</v>
      </c>
      <c r="O57" s="752">
        <f t="shared" si="1"/>
        <v>0</v>
      </c>
      <c r="P57" s="753">
        <f t="shared" si="1"/>
        <v>0</v>
      </c>
      <c r="Q57" s="13"/>
      <c r="R57" s="13"/>
    </row>
    <row r="58" spans="1:18">
      <c r="A58" s="13"/>
      <c r="B58" s="144" t="s">
        <v>541</v>
      </c>
      <c r="C58" s="70"/>
      <c r="D58" s="70"/>
      <c r="E58" s="70"/>
      <c r="F58" s="133"/>
      <c r="G58" s="99"/>
      <c r="H58" s="142"/>
      <c r="I58" s="128"/>
      <c r="J58" s="142"/>
      <c r="K58" s="128"/>
      <c r="L58" s="142"/>
      <c r="M58" s="134"/>
      <c r="N58" s="128"/>
      <c r="O58" s="142"/>
      <c r="P58" s="134"/>
      <c r="Q58" s="13"/>
      <c r="R58" s="13"/>
    </row>
    <row r="59" spans="1:18">
      <c r="A59" s="13"/>
      <c r="B59" s="144" t="s">
        <v>543</v>
      </c>
      <c r="C59" s="70"/>
      <c r="D59" s="70"/>
      <c r="E59" s="70"/>
      <c r="F59" s="133"/>
      <c r="G59" s="99"/>
      <c r="H59" s="142"/>
      <c r="I59" s="128"/>
      <c r="J59" s="142"/>
      <c r="K59" s="128"/>
      <c r="L59" s="142"/>
      <c r="M59" s="134"/>
      <c r="N59" s="128"/>
      <c r="O59" s="142"/>
      <c r="P59" s="134"/>
      <c r="Q59" s="13"/>
      <c r="R59" s="13"/>
    </row>
    <row r="60" spans="1:18">
      <c r="A60" s="13"/>
      <c r="B60" s="144" t="s">
        <v>1391</v>
      </c>
      <c r="C60" s="70"/>
      <c r="D60" s="70"/>
      <c r="E60" s="70"/>
      <c r="F60" s="133"/>
      <c r="G60" s="99"/>
      <c r="H60" s="142"/>
      <c r="I60" s="128"/>
      <c r="J60" s="142"/>
      <c r="K60" s="128"/>
      <c r="L60" s="142"/>
      <c r="M60" s="134"/>
      <c r="N60" s="128"/>
      <c r="O60" s="142"/>
      <c r="P60" s="134"/>
      <c r="Q60" s="13"/>
      <c r="R60" s="13"/>
    </row>
    <row r="61" spans="1:18">
      <c r="A61" s="13"/>
      <c r="B61" s="145" t="s">
        <v>533</v>
      </c>
      <c r="C61" s="70"/>
      <c r="D61" s="70"/>
      <c r="E61" s="70"/>
      <c r="F61" s="135"/>
      <c r="G61" s="140"/>
      <c r="H61" s="143"/>
      <c r="I61" s="136"/>
      <c r="J61" s="143"/>
      <c r="K61" s="136"/>
      <c r="L61" s="143"/>
      <c r="M61" s="137"/>
      <c r="N61" s="136"/>
      <c r="O61" s="143"/>
      <c r="P61" s="137"/>
      <c r="Q61" s="13"/>
      <c r="R61" s="13"/>
    </row>
    <row r="62" spans="1:18">
      <c r="A62" s="13"/>
      <c r="B62" s="130" t="s">
        <v>555</v>
      </c>
      <c r="C62" s="70"/>
      <c r="D62" s="70"/>
      <c r="E62" s="70"/>
      <c r="F62" s="686"/>
      <c r="G62" s="686"/>
      <c r="H62" s="686"/>
      <c r="I62" s="686"/>
      <c r="J62" s="686"/>
      <c r="K62" s="686"/>
      <c r="L62" s="686"/>
      <c r="M62" s="686"/>
      <c r="N62" s="686"/>
      <c r="O62" s="686"/>
      <c r="P62" s="749"/>
      <c r="Q62" s="13"/>
      <c r="R62" s="13"/>
    </row>
    <row r="63" spans="1:18">
      <c r="A63" s="13"/>
      <c r="B63" s="129" t="s">
        <v>1392</v>
      </c>
      <c r="C63" s="70"/>
      <c r="D63" s="70"/>
      <c r="E63" s="70"/>
      <c r="F63" s="133" t="s">
        <v>20</v>
      </c>
      <c r="G63" s="99"/>
      <c r="H63" s="142"/>
      <c r="I63" s="128"/>
      <c r="J63" s="142"/>
      <c r="K63" s="128"/>
      <c r="L63" s="142"/>
      <c r="M63" s="134"/>
      <c r="N63" s="128"/>
      <c r="O63" s="142"/>
      <c r="P63" s="134"/>
      <c r="Q63" s="13"/>
      <c r="R63" s="13"/>
    </row>
    <row r="64" spans="1:18">
      <c r="A64" s="13"/>
      <c r="B64" s="74" t="s">
        <v>1393</v>
      </c>
      <c r="C64" s="70"/>
      <c r="D64" s="70"/>
      <c r="E64" s="70"/>
      <c r="F64" s="135"/>
      <c r="G64" s="140"/>
      <c r="H64" s="143"/>
      <c r="I64" s="136"/>
      <c r="J64" s="143"/>
      <c r="K64" s="136"/>
      <c r="L64" s="143"/>
      <c r="M64" s="137"/>
      <c r="N64" s="136"/>
      <c r="O64" s="143"/>
      <c r="P64" s="137"/>
      <c r="Q64" s="13"/>
      <c r="R64" s="13"/>
    </row>
    <row r="65" spans="1:18">
      <c r="A65" s="10"/>
      <c r="B65" s="10"/>
      <c r="C65" s="10"/>
      <c r="D65" s="10"/>
      <c r="E65" s="10"/>
      <c r="F65" s="10"/>
      <c r="G65" s="10"/>
      <c r="H65" s="10"/>
      <c r="I65" s="10"/>
      <c r="J65" s="10"/>
      <c r="K65" s="10"/>
      <c r="L65" s="10"/>
      <c r="M65" s="10"/>
      <c r="N65" s="10"/>
      <c r="O65" s="10"/>
    </row>
    <row r="66" spans="1:18">
      <c r="A66" s="113" t="s">
        <v>547</v>
      </c>
      <c r="B66" s="114"/>
      <c r="C66" s="114"/>
      <c r="D66" s="114"/>
      <c r="E66" s="114"/>
      <c r="F66" s="114"/>
      <c r="G66" s="114"/>
      <c r="H66" s="114"/>
      <c r="I66" s="114"/>
      <c r="J66" s="114"/>
      <c r="K66" s="114"/>
      <c r="L66" s="114"/>
      <c r="M66" s="114"/>
      <c r="N66" s="114"/>
      <c r="O66" s="114"/>
      <c r="P66" s="114"/>
      <c r="Q66" s="114"/>
      <c r="R66" s="115"/>
    </row>
    <row r="67" spans="1:18">
      <c r="A67" s="116" t="s">
        <v>566</v>
      </c>
      <c r="B67" s="112"/>
      <c r="C67" s="112"/>
      <c r="D67" s="112"/>
      <c r="E67" s="112"/>
      <c r="F67" s="112"/>
      <c r="G67" s="112"/>
      <c r="H67" s="112"/>
      <c r="I67" s="112"/>
      <c r="J67" s="112"/>
      <c r="K67" s="112"/>
      <c r="L67" s="112"/>
      <c r="M67" s="112"/>
      <c r="N67" s="112"/>
      <c r="O67" s="112"/>
      <c r="P67" s="112"/>
      <c r="Q67" s="112"/>
      <c r="R67" s="117"/>
    </row>
    <row r="68" spans="1:18">
      <c r="A68" s="227" t="s">
        <v>567</v>
      </c>
      <c r="B68" s="112"/>
      <c r="C68" s="112"/>
      <c r="D68" s="112"/>
      <c r="E68" s="112"/>
      <c r="F68" s="112"/>
      <c r="G68" s="112"/>
      <c r="H68" s="112"/>
      <c r="I68" s="112"/>
      <c r="J68" s="112"/>
      <c r="K68" s="112"/>
      <c r="L68" s="112"/>
      <c r="M68" s="112"/>
      <c r="N68" s="112"/>
      <c r="O68" s="112"/>
      <c r="P68" s="112"/>
      <c r="Q68" s="112"/>
      <c r="R68" s="117"/>
    </row>
    <row r="69" spans="1:18">
      <c r="A69" s="116" t="s">
        <v>568</v>
      </c>
      <c r="B69" s="112"/>
      <c r="C69" s="112"/>
      <c r="D69" s="112"/>
      <c r="E69" s="112"/>
      <c r="F69" s="112"/>
      <c r="G69" s="112"/>
      <c r="H69" s="112"/>
      <c r="I69" s="112"/>
      <c r="J69" s="112"/>
      <c r="K69" s="112"/>
      <c r="L69" s="112"/>
      <c r="M69" s="112"/>
      <c r="N69" s="112"/>
      <c r="O69" s="112"/>
      <c r="P69" s="112"/>
      <c r="Q69" s="112"/>
      <c r="R69" s="117"/>
    </row>
    <row r="70" spans="1:18" ht="30">
      <c r="A70" s="116"/>
      <c r="B70" s="154" t="s">
        <v>569</v>
      </c>
      <c r="C70" s="153" t="s">
        <v>570</v>
      </c>
      <c r="D70" s="112"/>
      <c r="E70" s="112"/>
      <c r="F70" s="112"/>
      <c r="G70" s="112"/>
      <c r="H70" s="112"/>
      <c r="I70" s="112"/>
      <c r="J70" s="112"/>
      <c r="K70" s="112"/>
      <c r="L70" s="112"/>
      <c r="M70" s="112"/>
      <c r="N70" s="112"/>
      <c r="O70" s="112"/>
      <c r="P70" s="112"/>
      <c r="Q70" s="112"/>
      <c r="R70" s="117"/>
    </row>
    <row r="71" spans="1:18">
      <c r="A71" s="116"/>
      <c r="B71" s="124" t="s">
        <v>525</v>
      </c>
      <c r="C71" s="125">
        <v>-0.08</v>
      </c>
      <c r="D71" s="112"/>
      <c r="E71" s="112"/>
      <c r="F71" s="112"/>
      <c r="G71" s="112"/>
      <c r="H71" s="112"/>
      <c r="I71" s="112"/>
      <c r="J71" s="112"/>
      <c r="K71" s="112"/>
      <c r="L71" s="112"/>
      <c r="M71" s="112"/>
      <c r="N71" s="112"/>
      <c r="O71" s="112"/>
      <c r="P71" s="112"/>
      <c r="Q71" s="112"/>
      <c r="R71" s="117"/>
    </row>
    <row r="72" spans="1:18">
      <c r="A72" s="116"/>
      <c r="B72" s="124" t="s">
        <v>526</v>
      </c>
      <c r="C72" s="125">
        <v>-0.1</v>
      </c>
      <c r="D72" s="112"/>
      <c r="E72" s="112"/>
      <c r="F72" s="112"/>
      <c r="G72" s="112"/>
      <c r="H72" s="112"/>
      <c r="I72" s="112"/>
      <c r="J72" s="112"/>
      <c r="K72" s="112"/>
      <c r="L72" s="112"/>
      <c r="M72" s="112"/>
      <c r="N72" s="112"/>
      <c r="O72" s="112"/>
      <c r="P72" s="112"/>
      <c r="Q72" s="112"/>
      <c r="R72" s="117"/>
    </row>
    <row r="73" spans="1:18">
      <c r="A73" s="116"/>
      <c r="B73" s="124" t="s">
        <v>571</v>
      </c>
      <c r="C73" s="125">
        <v>-0.04</v>
      </c>
      <c r="D73" s="112"/>
      <c r="E73" s="112"/>
      <c r="F73" s="112"/>
      <c r="G73" s="112"/>
      <c r="H73" s="112"/>
      <c r="I73" s="112"/>
      <c r="J73" s="112"/>
      <c r="K73" s="112"/>
      <c r="L73" s="112"/>
      <c r="M73" s="112"/>
      <c r="N73" s="112"/>
      <c r="O73" s="112"/>
      <c r="P73" s="112"/>
      <c r="Q73" s="112"/>
      <c r="R73" s="117"/>
    </row>
    <row r="74" spans="1:18">
      <c r="A74" s="116"/>
      <c r="B74" s="124" t="s">
        <v>555</v>
      </c>
      <c r="C74" s="125" t="s">
        <v>189</v>
      </c>
      <c r="D74" s="112"/>
      <c r="E74" s="112"/>
      <c r="F74" s="112"/>
      <c r="G74" s="112"/>
      <c r="H74" s="112"/>
      <c r="I74" s="112"/>
      <c r="J74" s="112"/>
      <c r="K74" s="112"/>
      <c r="L74" s="112"/>
      <c r="M74" s="112"/>
      <c r="N74" s="112"/>
      <c r="O74" s="112"/>
      <c r="P74" s="112"/>
      <c r="Q74" s="112"/>
      <c r="R74" s="117"/>
    </row>
    <row r="75" spans="1:18">
      <c r="A75" s="173" t="s">
        <v>572</v>
      </c>
      <c r="B75" s="112"/>
      <c r="C75" s="224"/>
      <c r="D75" s="112"/>
      <c r="E75" s="112"/>
      <c r="F75" s="112"/>
      <c r="G75" s="112"/>
      <c r="H75" s="112"/>
      <c r="I75" s="112"/>
      <c r="J75" s="112"/>
      <c r="K75" s="112"/>
      <c r="L75" s="112"/>
      <c r="M75" s="112"/>
      <c r="N75" s="112"/>
      <c r="O75" s="112"/>
      <c r="P75" s="112"/>
      <c r="Q75" s="112"/>
      <c r="R75" s="117"/>
    </row>
    <row r="76" spans="1:18">
      <c r="A76" s="116" t="s">
        <v>1394</v>
      </c>
      <c r="B76" s="112"/>
      <c r="C76" s="112"/>
      <c r="D76" s="112"/>
      <c r="E76" s="112"/>
      <c r="F76" s="112"/>
      <c r="G76" s="112"/>
      <c r="H76" s="112"/>
      <c r="I76" s="112"/>
      <c r="J76" s="112"/>
      <c r="K76" s="112"/>
      <c r="L76" s="112"/>
      <c r="M76" s="112"/>
      <c r="N76" s="112"/>
      <c r="O76" s="112"/>
      <c r="P76" s="112"/>
      <c r="Q76" s="112"/>
      <c r="R76" s="117"/>
    </row>
    <row r="77" spans="1:18" ht="45">
      <c r="A77" s="116"/>
      <c r="B77" s="154" t="s">
        <v>574</v>
      </c>
      <c r="C77" s="153" t="s">
        <v>575</v>
      </c>
      <c r="D77" s="153" t="s">
        <v>576</v>
      </c>
      <c r="E77" s="112"/>
      <c r="F77" s="112"/>
      <c r="G77" s="112"/>
      <c r="H77" s="112"/>
      <c r="I77" s="112"/>
      <c r="J77" s="112"/>
      <c r="K77" s="112"/>
      <c r="L77" s="112"/>
      <c r="M77" s="112"/>
      <c r="N77" s="112"/>
      <c r="O77" s="112"/>
      <c r="P77" s="112"/>
      <c r="Q77" s="112"/>
      <c r="R77" s="117"/>
    </row>
    <row r="78" spans="1:18">
      <c r="A78" s="116"/>
      <c r="B78" s="124" t="s">
        <v>525</v>
      </c>
      <c r="C78" s="125"/>
      <c r="D78" s="125"/>
      <c r="E78" s="112"/>
      <c r="F78" s="112"/>
      <c r="G78" s="112"/>
      <c r="H78" s="112"/>
      <c r="I78" s="112"/>
      <c r="J78" s="112"/>
      <c r="K78" s="112"/>
      <c r="L78" s="112"/>
      <c r="M78" s="112"/>
      <c r="N78" s="112"/>
      <c r="O78" s="112"/>
      <c r="P78" s="112"/>
      <c r="Q78" s="112"/>
      <c r="R78" s="117"/>
    </row>
    <row r="79" spans="1:18">
      <c r="A79" s="116"/>
      <c r="B79" s="149" t="s">
        <v>528</v>
      </c>
      <c r="C79" s="151">
        <v>1</v>
      </c>
      <c r="D79" s="249">
        <v>0.16</v>
      </c>
      <c r="E79" s="112"/>
      <c r="F79" s="112"/>
      <c r="G79" s="112"/>
      <c r="H79" s="112"/>
      <c r="I79" s="112"/>
      <c r="J79" s="112"/>
      <c r="K79" s="112"/>
      <c r="L79" s="112"/>
      <c r="M79" s="112"/>
      <c r="N79" s="112"/>
      <c r="O79" s="112"/>
      <c r="P79" s="112"/>
      <c r="Q79" s="112"/>
      <c r="R79" s="117"/>
    </row>
    <row r="80" spans="1:18">
      <c r="A80" s="116"/>
      <c r="B80" s="124" t="s">
        <v>555</v>
      </c>
      <c r="C80" s="125" t="s">
        <v>189</v>
      </c>
      <c r="D80" s="151"/>
      <c r="E80" s="112"/>
      <c r="F80" s="112"/>
      <c r="G80" s="112"/>
      <c r="H80" s="112"/>
      <c r="I80" s="112"/>
      <c r="J80" s="112"/>
      <c r="K80" s="112"/>
      <c r="L80" s="112"/>
      <c r="M80" s="112"/>
      <c r="N80" s="112"/>
      <c r="O80" s="112"/>
      <c r="P80" s="112"/>
      <c r="Q80" s="112"/>
      <c r="R80" s="117"/>
    </row>
    <row r="81" spans="1:18">
      <c r="A81" s="116"/>
      <c r="B81" s="150" t="s">
        <v>578</v>
      </c>
      <c r="C81" s="112"/>
      <c r="D81" s="112"/>
      <c r="E81" s="112"/>
      <c r="F81" s="112"/>
      <c r="G81" s="112"/>
      <c r="H81" s="112"/>
      <c r="I81" s="112"/>
      <c r="J81" s="112"/>
      <c r="K81" s="112"/>
      <c r="L81" s="112"/>
      <c r="M81" s="112"/>
      <c r="N81" s="112"/>
      <c r="O81" s="112"/>
      <c r="P81" s="112"/>
      <c r="Q81" s="112"/>
      <c r="R81" s="117"/>
    </row>
    <row r="82" spans="1:18">
      <c r="A82" s="116" t="s">
        <v>1395</v>
      </c>
      <c r="B82" s="150"/>
      <c r="C82" s="112"/>
      <c r="D82" s="112"/>
      <c r="E82" s="112"/>
      <c r="F82" s="112"/>
      <c r="G82" s="112"/>
      <c r="H82" s="112"/>
      <c r="I82" s="112"/>
      <c r="J82" s="112"/>
      <c r="K82" s="112"/>
      <c r="L82" s="112"/>
      <c r="M82" s="112"/>
      <c r="N82" s="112"/>
      <c r="O82" s="112"/>
      <c r="P82" s="112"/>
      <c r="Q82" s="112"/>
      <c r="R82" s="117"/>
    </row>
    <row r="83" spans="1:18">
      <c r="A83" s="116"/>
      <c r="B83" s="150"/>
      <c r="C83" s="112"/>
      <c r="D83" s="112"/>
      <c r="E83" s="112"/>
      <c r="F83" s="112"/>
      <c r="G83" s="112"/>
      <c r="H83" s="112"/>
      <c r="I83" s="112"/>
      <c r="J83" s="112"/>
      <c r="K83" s="112"/>
      <c r="L83" s="112"/>
      <c r="M83" s="112"/>
      <c r="N83" s="112"/>
      <c r="O83" s="112"/>
      <c r="P83" s="112"/>
      <c r="Q83" s="112"/>
      <c r="R83" s="117"/>
    </row>
    <row r="84" spans="1:18">
      <c r="A84" s="116" t="s">
        <v>1396</v>
      </c>
      <c r="B84" s="150"/>
      <c r="C84" s="112"/>
      <c r="D84" s="112"/>
      <c r="E84" s="112"/>
      <c r="F84" s="112"/>
      <c r="G84" s="112"/>
      <c r="H84" s="112"/>
      <c r="I84" s="112"/>
      <c r="J84" s="112"/>
      <c r="K84" s="112"/>
      <c r="L84" s="112"/>
      <c r="M84" s="112"/>
      <c r="N84" s="112"/>
      <c r="O84" s="112"/>
      <c r="P84" s="112"/>
      <c r="Q84" s="112"/>
      <c r="R84" s="117"/>
    </row>
    <row r="85" spans="1:18" ht="30">
      <c r="A85" s="116"/>
      <c r="B85" s="154" t="s">
        <v>574</v>
      </c>
      <c r="C85" s="153" t="s">
        <v>997</v>
      </c>
      <c r="D85" s="153" t="s">
        <v>575</v>
      </c>
      <c r="E85" s="112"/>
      <c r="F85" s="112"/>
      <c r="G85" s="112"/>
      <c r="H85" s="112"/>
      <c r="I85" s="112"/>
      <c r="J85" s="112"/>
      <c r="K85" s="112"/>
      <c r="L85" s="112"/>
      <c r="M85" s="112"/>
      <c r="N85" s="112"/>
      <c r="O85" s="112"/>
      <c r="P85" s="112"/>
      <c r="Q85" s="112"/>
      <c r="R85" s="117"/>
    </row>
    <row r="86" spans="1:18">
      <c r="A86" s="116"/>
      <c r="B86" s="124" t="s">
        <v>525</v>
      </c>
      <c r="C86" s="125"/>
      <c r="D86" s="125"/>
      <c r="E86" s="112"/>
      <c r="F86" s="112"/>
      <c r="G86" s="112"/>
      <c r="H86" s="112"/>
      <c r="I86" s="112"/>
      <c r="J86" s="112"/>
      <c r="K86" s="112"/>
      <c r="L86" s="112"/>
      <c r="M86" s="112"/>
      <c r="N86" s="112"/>
      <c r="O86" s="112"/>
      <c r="P86" s="112"/>
      <c r="Q86" s="112"/>
      <c r="R86" s="117"/>
    </row>
    <row r="87" spans="1:18">
      <c r="A87" s="116"/>
      <c r="B87" s="149" t="s">
        <v>528</v>
      </c>
      <c r="C87" s="151">
        <v>0.15</v>
      </c>
      <c r="D87" s="151">
        <v>0.37</v>
      </c>
      <c r="E87" s="112"/>
      <c r="F87" s="112"/>
      <c r="G87" s="112"/>
      <c r="H87" s="112"/>
      <c r="I87" s="112"/>
      <c r="J87" s="112"/>
      <c r="K87" s="112"/>
      <c r="L87" s="112"/>
      <c r="M87" s="112"/>
      <c r="N87" s="112"/>
      <c r="O87" s="112"/>
      <c r="P87" s="112"/>
      <c r="Q87" s="112"/>
      <c r="R87" s="117"/>
    </row>
    <row r="88" spans="1:18">
      <c r="A88" s="121"/>
      <c r="B88" s="119"/>
      <c r="C88" s="119"/>
      <c r="D88" s="119"/>
      <c r="E88" s="119"/>
      <c r="F88" s="119"/>
      <c r="G88" s="119"/>
      <c r="H88" s="119"/>
      <c r="I88" s="119"/>
      <c r="J88" s="119"/>
      <c r="K88" s="119"/>
      <c r="L88" s="119"/>
      <c r="M88" s="119"/>
      <c r="N88" s="119"/>
      <c r="O88" s="119"/>
      <c r="P88" s="119"/>
      <c r="Q88" s="119"/>
      <c r="R88" s="120"/>
    </row>
    <row r="89" spans="1:18">
      <c r="A89" s="10"/>
      <c r="B89" s="10"/>
      <c r="C89" s="10"/>
      <c r="D89" s="10"/>
      <c r="E89" s="10"/>
      <c r="F89" s="10"/>
      <c r="G89" s="10"/>
      <c r="H89" s="10"/>
      <c r="I89" s="10"/>
      <c r="J89" s="10"/>
      <c r="K89" s="10"/>
      <c r="L89" s="10"/>
      <c r="M89" s="10"/>
      <c r="N89" s="10"/>
      <c r="O89" s="10"/>
    </row>
    <row r="90" spans="1:18" s="557" customFormat="1">
      <c r="A90" s="67" t="s">
        <v>31</v>
      </c>
      <c r="B90" s="68"/>
      <c r="C90" s="68"/>
      <c r="D90" s="68"/>
      <c r="E90" s="68"/>
      <c r="F90" s="68"/>
      <c r="G90" s="68"/>
      <c r="H90" s="68"/>
      <c r="I90" s="68"/>
      <c r="J90" s="68"/>
      <c r="K90" s="68"/>
      <c r="L90" s="68"/>
      <c r="M90" s="68"/>
      <c r="N90" s="68"/>
      <c r="O90" s="68"/>
      <c r="P90" s="68"/>
      <c r="Q90" s="68"/>
      <c r="R90" s="68"/>
    </row>
    <row r="91" spans="1:18">
      <c r="A91" s="32" t="s">
        <v>1389</v>
      </c>
      <c r="B91" s="32" t="s">
        <v>410</v>
      </c>
      <c r="C91" s="10"/>
      <c r="D91" s="10"/>
      <c r="E91" s="10"/>
      <c r="F91" s="10"/>
      <c r="G91" s="10"/>
      <c r="H91" s="10"/>
      <c r="I91" s="10"/>
      <c r="J91" s="10"/>
      <c r="K91" s="10"/>
      <c r="L91" s="10"/>
      <c r="M91" s="10"/>
      <c r="N91" s="10"/>
      <c r="O91" s="10"/>
      <c r="P91" s="10"/>
      <c r="Q91" s="10"/>
      <c r="R91" s="10"/>
    </row>
    <row r="92" spans="1:18">
      <c r="A92" s="69" t="s">
        <v>1397</v>
      </c>
      <c r="B92" s="13"/>
      <c r="C92" s="13"/>
      <c r="D92" s="13"/>
      <c r="E92" s="13"/>
      <c r="F92" s="13"/>
      <c r="G92" s="13"/>
      <c r="H92" s="13"/>
      <c r="I92" s="13"/>
      <c r="J92" s="13"/>
      <c r="K92" s="13"/>
      <c r="L92" s="13"/>
      <c r="M92" s="13"/>
      <c r="N92" s="13"/>
      <c r="O92" s="104"/>
      <c r="P92" s="104"/>
      <c r="Q92" s="104"/>
      <c r="R92" s="104"/>
    </row>
    <row r="93" spans="1:18">
      <c r="A93" s="13"/>
      <c r="B93" s="13"/>
      <c r="C93" s="13"/>
      <c r="D93" s="13"/>
      <c r="E93" s="13"/>
      <c r="F93" s="619" t="s">
        <v>80</v>
      </c>
      <c r="G93" s="1117" t="s">
        <v>81</v>
      </c>
      <c r="H93" s="1118"/>
      <c r="I93" s="1118"/>
      <c r="J93" s="1118"/>
      <c r="K93" s="1118"/>
      <c r="L93" s="1118"/>
      <c r="M93" s="1118"/>
      <c r="N93" s="1118"/>
      <c r="O93" s="1118"/>
      <c r="P93" s="1119"/>
      <c r="Q93" s="13"/>
      <c r="R93" s="13"/>
    </row>
    <row r="94" spans="1:18" ht="45">
      <c r="A94" s="13"/>
      <c r="B94" s="96" t="s">
        <v>1398</v>
      </c>
      <c r="C94" s="602" t="s">
        <v>451</v>
      </c>
      <c r="D94" s="478" t="s">
        <v>452</v>
      </c>
      <c r="E94" s="13"/>
      <c r="F94" s="620">
        <v>0</v>
      </c>
      <c r="G94" s="33">
        <v>2026</v>
      </c>
      <c r="H94" s="34">
        <v>2027</v>
      </c>
      <c r="I94" s="33">
        <v>2028</v>
      </c>
      <c r="J94" s="34">
        <v>2029</v>
      </c>
      <c r="K94" s="33">
        <v>2030</v>
      </c>
      <c r="L94" s="34">
        <v>2031</v>
      </c>
      <c r="M94" s="33">
        <v>2032</v>
      </c>
      <c r="N94" s="34">
        <v>2033</v>
      </c>
      <c r="O94" s="33">
        <v>2034</v>
      </c>
      <c r="P94" s="33">
        <v>2035</v>
      </c>
      <c r="Q94" s="13"/>
      <c r="R94" s="13"/>
    </row>
    <row r="95" spans="1:18">
      <c r="A95" s="13"/>
      <c r="B95" s="666" t="s">
        <v>1191</v>
      </c>
      <c r="C95" s="845"/>
      <c r="D95" s="700"/>
      <c r="E95" s="13"/>
      <c r="F95" s="655" t="s">
        <v>487</v>
      </c>
      <c r="G95" s="661"/>
      <c r="H95" s="661"/>
      <c r="I95" s="661"/>
      <c r="J95" s="661"/>
      <c r="K95" s="661"/>
      <c r="L95" s="661"/>
      <c r="M95" s="661"/>
      <c r="N95" s="661"/>
      <c r="O95" s="661"/>
      <c r="P95" s="661"/>
      <c r="Q95" s="13"/>
      <c r="R95" s="13"/>
    </row>
    <row r="96" spans="1:18">
      <c r="A96" s="13"/>
      <c r="B96" s="379" t="s">
        <v>525</v>
      </c>
      <c r="C96" s="603"/>
      <c r="D96" s="585"/>
      <c r="E96" s="13"/>
      <c r="F96" s="686"/>
      <c r="G96" s="538"/>
      <c r="H96" s="538"/>
      <c r="I96" s="538"/>
      <c r="J96" s="538"/>
      <c r="K96" s="538"/>
      <c r="L96" s="538"/>
      <c r="M96" s="538"/>
      <c r="N96" s="538"/>
      <c r="O96" s="538"/>
      <c r="P96" s="538"/>
      <c r="Q96" s="13"/>
      <c r="R96" s="13"/>
    </row>
    <row r="97" spans="1:18">
      <c r="A97" s="13"/>
      <c r="B97" s="129" t="s">
        <v>559</v>
      </c>
      <c r="C97" s="846"/>
      <c r="D97" s="788"/>
      <c r="E97" s="13"/>
      <c r="F97" s="760"/>
      <c r="G97" s="718"/>
      <c r="H97" s="718"/>
      <c r="I97" s="718"/>
      <c r="J97" s="718"/>
      <c r="K97" s="718"/>
      <c r="L97" s="718"/>
      <c r="M97" s="718"/>
      <c r="N97" s="718"/>
      <c r="O97" s="718"/>
      <c r="P97" s="718"/>
      <c r="Q97" s="13"/>
      <c r="R97" s="13"/>
    </row>
    <row r="98" spans="1:18">
      <c r="A98" s="13"/>
      <c r="B98" s="144" t="s">
        <v>528</v>
      </c>
      <c r="C98" s="846"/>
      <c r="D98" s="788"/>
      <c r="E98" s="13"/>
      <c r="F98" s="133"/>
      <c r="G98" s="718">
        <f t="shared" ref="G98:P104" si="2">F98</f>
        <v>0</v>
      </c>
      <c r="H98" s="718">
        <f t="shared" si="2"/>
        <v>0</v>
      </c>
      <c r="I98" s="718">
        <f t="shared" si="2"/>
        <v>0</v>
      </c>
      <c r="J98" s="718">
        <f t="shared" si="2"/>
        <v>0</v>
      </c>
      <c r="K98" s="718">
        <f t="shared" si="2"/>
        <v>0</v>
      </c>
      <c r="L98" s="718">
        <f t="shared" si="2"/>
        <v>0</v>
      </c>
      <c r="M98" s="718">
        <f t="shared" si="2"/>
        <v>0</v>
      </c>
      <c r="N98" s="718">
        <f t="shared" si="2"/>
        <v>0</v>
      </c>
      <c r="O98" s="718">
        <f t="shared" si="2"/>
        <v>0</v>
      </c>
      <c r="P98" s="718">
        <f t="shared" si="2"/>
        <v>0</v>
      </c>
      <c r="Q98" s="13"/>
      <c r="R98" s="13"/>
    </row>
    <row r="99" spans="1:18">
      <c r="A99" s="13"/>
      <c r="B99" s="144" t="s">
        <v>531</v>
      </c>
      <c r="C99" s="846"/>
      <c r="D99" s="788"/>
      <c r="E99" s="13"/>
      <c r="F99" s="133"/>
      <c r="G99" s="718">
        <f t="shared" si="2"/>
        <v>0</v>
      </c>
      <c r="H99" s="718">
        <f>G99</f>
        <v>0</v>
      </c>
      <c r="I99" s="718">
        <f t="shared" si="2"/>
        <v>0</v>
      </c>
      <c r="J99" s="718">
        <f t="shared" si="2"/>
        <v>0</v>
      </c>
      <c r="K99" s="718">
        <f t="shared" si="2"/>
        <v>0</v>
      </c>
      <c r="L99" s="718">
        <f t="shared" si="2"/>
        <v>0</v>
      </c>
      <c r="M99" s="718">
        <f t="shared" si="2"/>
        <v>0</v>
      </c>
      <c r="N99" s="718">
        <f t="shared" si="2"/>
        <v>0</v>
      </c>
      <c r="O99" s="718">
        <f t="shared" si="2"/>
        <v>0</v>
      </c>
      <c r="P99" s="718">
        <f t="shared" si="2"/>
        <v>0</v>
      </c>
      <c r="Q99" s="13"/>
      <c r="R99" s="13"/>
    </row>
    <row r="100" spans="1:18">
      <c r="A100" s="13"/>
      <c r="B100" s="129" t="s">
        <v>560</v>
      </c>
      <c r="C100" s="846"/>
      <c r="D100" s="788"/>
      <c r="E100" s="13"/>
      <c r="F100" s="760"/>
      <c r="G100" s="718"/>
      <c r="H100" s="718"/>
      <c r="I100" s="718"/>
      <c r="J100" s="718"/>
      <c r="K100" s="718"/>
      <c r="L100" s="718"/>
      <c r="M100" s="718"/>
      <c r="N100" s="718"/>
      <c r="O100" s="718"/>
      <c r="P100" s="718"/>
      <c r="Q100" s="13"/>
      <c r="R100" s="13"/>
    </row>
    <row r="101" spans="1:18">
      <c r="A101" s="13"/>
      <c r="B101" s="144" t="s">
        <v>541</v>
      </c>
      <c r="C101" s="846"/>
      <c r="D101" s="788"/>
      <c r="E101" s="13"/>
      <c r="F101" s="133"/>
      <c r="G101" s="718">
        <f>F101</f>
        <v>0</v>
      </c>
      <c r="H101" s="718">
        <f t="shared" si="2"/>
        <v>0</v>
      </c>
      <c r="I101" s="718">
        <f t="shared" si="2"/>
        <v>0</v>
      </c>
      <c r="J101" s="718">
        <f t="shared" si="2"/>
        <v>0</v>
      </c>
      <c r="K101" s="718">
        <f t="shared" si="2"/>
        <v>0</v>
      </c>
      <c r="L101" s="718">
        <f t="shared" si="2"/>
        <v>0</v>
      </c>
      <c r="M101" s="718">
        <f t="shared" si="2"/>
        <v>0</v>
      </c>
      <c r="N101" s="718">
        <f t="shared" si="2"/>
        <v>0</v>
      </c>
      <c r="O101" s="718">
        <f t="shared" si="2"/>
        <v>0</v>
      </c>
      <c r="P101" s="718">
        <f t="shared" si="2"/>
        <v>0</v>
      </c>
      <c r="Q101" s="13"/>
      <c r="R101" s="13"/>
    </row>
    <row r="102" spans="1:18">
      <c r="A102" s="13"/>
      <c r="B102" s="144" t="s">
        <v>543</v>
      </c>
      <c r="C102" s="846"/>
      <c r="D102" s="788"/>
      <c r="E102" s="13"/>
      <c r="F102" s="133"/>
      <c r="G102" s="718">
        <f t="shared" si="2"/>
        <v>0</v>
      </c>
      <c r="H102" s="718">
        <f t="shared" si="2"/>
        <v>0</v>
      </c>
      <c r="I102" s="718">
        <f t="shared" si="2"/>
        <v>0</v>
      </c>
      <c r="J102" s="718">
        <f t="shared" si="2"/>
        <v>0</v>
      </c>
      <c r="K102" s="718">
        <f t="shared" si="2"/>
        <v>0</v>
      </c>
      <c r="L102" s="718">
        <f t="shared" si="2"/>
        <v>0</v>
      </c>
      <c r="M102" s="718">
        <f t="shared" si="2"/>
        <v>0</v>
      </c>
      <c r="N102" s="718">
        <f t="shared" si="2"/>
        <v>0</v>
      </c>
      <c r="O102" s="718">
        <f t="shared" si="2"/>
        <v>0</v>
      </c>
      <c r="P102" s="718">
        <f t="shared" si="2"/>
        <v>0</v>
      </c>
      <c r="Q102" s="13"/>
      <c r="R102" s="13"/>
    </row>
    <row r="103" spans="1:18">
      <c r="A103" s="13"/>
      <c r="B103" s="144" t="s">
        <v>1391</v>
      </c>
      <c r="C103" s="846"/>
      <c r="D103" s="788"/>
      <c r="E103" s="13"/>
      <c r="F103" s="133"/>
      <c r="G103" s="718">
        <f t="shared" si="2"/>
        <v>0</v>
      </c>
      <c r="H103" s="718">
        <f t="shared" si="2"/>
        <v>0</v>
      </c>
      <c r="I103" s="718">
        <f t="shared" si="2"/>
        <v>0</v>
      </c>
      <c r="J103" s="718">
        <f t="shared" si="2"/>
        <v>0</v>
      </c>
      <c r="K103" s="718">
        <f t="shared" si="2"/>
        <v>0</v>
      </c>
      <c r="L103" s="718">
        <f t="shared" si="2"/>
        <v>0</v>
      </c>
      <c r="M103" s="718">
        <f t="shared" si="2"/>
        <v>0</v>
      </c>
      <c r="N103" s="718">
        <f t="shared" si="2"/>
        <v>0</v>
      </c>
      <c r="O103" s="718">
        <f t="shared" si="2"/>
        <v>0</v>
      </c>
      <c r="P103" s="718">
        <f t="shared" si="2"/>
        <v>0</v>
      </c>
      <c r="Q103" s="13"/>
      <c r="R103" s="13"/>
    </row>
    <row r="104" spans="1:18">
      <c r="A104" s="13"/>
      <c r="B104" s="145" t="s">
        <v>533</v>
      </c>
      <c r="C104" s="847"/>
      <c r="D104" s="701"/>
      <c r="E104" s="13"/>
      <c r="F104" s="135"/>
      <c r="G104" s="720">
        <f t="shared" si="2"/>
        <v>0</v>
      </c>
      <c r="H104" s="720">
        <f t="shared" si="2"/>
        <v>0</v>
      </c>
      <c r="I104" s="720">
        <f t="shared" si="2"/>
        <v>0</v>
      </c>
      <c r="J104" s="720">
        <f t="shared" si="2"/>
        <v>0</v>
      </c>
      <c r="K104" s="720">
        <f t="shared" si="2"/>
        <v>0</v>
      </c>
      <c r="L104" s="720">
        <f t="shared" si="2"/>
        <v>0</v>
      </c>
      <c r="M104" s="720">
        <f t="shared" si="2"/>
        <v>0</v>
      </c>
      <c r="N104" s="720">
        <f t="shared" si="2"/>
        <v>0</v>
      </c>
      <c r="O104" s="720">
        <f t="shared" si="2"/>
        <v>0</v>
      </c>
      <c r="P104" s="720">
        <f t="shared" si="2"/>
        <v>0</v>
      </c>
      <c r="Q104" s="13"/>
      <c r="R104" s="13"/>
    </row>
    <row r="105" spans="1:18">
      <c r="A105" s="13"/>
      <c r="B105" s="130" t="s">
        <v>555</v>
      </c>
      <c r="C105" s="603"/>
      <c r="D105" s="585"/>
      <c r="E105" s="70"/>
      <c r="F105" s="686"/>
      <c r="G105" s="686"/>
      <c r="H105" s="686"/>
      <c r="I105" s="686"/>
      <c r="J105" s="686"/>
      <c r="K105" s="686"/>
      <c r="L105" s="686"/>
      <c r="M105" s="686"/>
      <c r="N105" s="686"/>
      <c r="O105" s="686"/>
      <c r="P105" s="749"/>
      <c r="Q105" s="13"/>
      <c r="R105" s="13"/>
    </row>
    <row r="106" spans="1:18">
      <c r="A106" s="13"/>
      <c r="B106" s="129" t="s">
        <v>1392</v>
      </c>
      <c r="C106" s="846"/>
      <c r="D106" s="788"/>
      <c r="E106" s="70"/>
      <c r="F106" s="133" t="s">
        <v>20</v>
      </c>
      <c r="G106" s="718" t="str">
        <f t="shared" ref="G106:P106" si="3">F106</f>
        <v>à compléter</v>
      </c>
      <c r="H106" s="718" t="str">
        <f t="shared" si="3"/>
        <v>à compléter</v>
      </c>
      <c r="I106" s="718" t="str">
        <f t="shared" si="3"/>
        <v>à compléter</v>
      </c>
      <c r="J106" s="718" t="str">
        <f t="shared" si="3"/>
        <v>à compléter</v>
      </c>
      <c r="K106" s="718" t="str">
        <f t="shared" si="3"/>
        <v>à compléter</v>
      </c>
      <c r="L106" s="718" t="str">
        <f t="shared" si="3"/>
        <v>à compléter</v>
      </c>
      <c r="M106" s="718" t="str">
        <f t="shared" si="3"/>
        <v>à compléter</v>
      </c>
      <c r="N106" s="718" t="str">
        <f t="shared" si="3"/>
        <v>à compléter</v>
      </c>
      <c r="O106" s="718" t="str">
        <f t="shared" si="3"/>
        <v>à compléter</v>
      </c>
      <c r="P106" s="718" t="str">
        <f t="shared" si="3"/>
        <v>à compléter</v>
      </c>
      <c r="Q106" s="13"/>
      <c r="R106" s="13"/>
    </row>
    <row r="107" spans="1:18">
      <c r="A107" s="13"/>
      <c r="B107" s="74" t="s">
        <v>1393</v>
      </c>
      <c r="C107" s="847"/>
      <c r="D107" s="701"/>
      <c r="E107" s="70"/>
      <c r="F107" s="135"/>
      <c r="G107" s="718">
        <f t="shared" ref="G107:P107" si="4">F107</f>
        <v>0</v>
      </c>
      <c r="H107" s="718">
        <f t="shared" si="4"/>
        <v>0</v>
      </c>
      <c r="I107" s="718">
        <f t="shared" si="4"/>
        <v>0</v>
      </c>
      <c r="J107" s="718">
        <f t="shared" si="4"/>
        <v>0</v>
      </c>
      <c r="K107" s="718">
        <f t="shared" si="4"/>
        <v>0</v>
      </c>
      <c r="L107" s="718">
        <f t="shared" si="4"/>
        <v>0</v>
      </c>
      <c r="M107" s="718">
        <f t="shared" si="4"/>
        <v>0</v>
      </c>
      <c r="N107" s="718">
        <f t="shared" si="4"/>
        <v>0</v>
      </c>
      <c r="O107" s="718">
        <f t="shared" si="4"/>
        <v>0</v>
      </c>
      <c r="P107" s="718">
        <f t="shared" si="4"/>
        <v>0</v>
      </c>
      <c r="Q107" s="13"/>
      <c r="R107" s="13"/>
    </row>
    <row r="108" spans="1:18">
      <c r="A108" s="10"/>
      <c r="B108" s="10"/>
      <c r="C108" s="10"/>
      <c r="D108" s="10"/>
      <c r="E108" s="10"/>
      <c r="F108" s="10"/>
      <c r="G108" s="10"/>
      <c r="H108" s="10"/>
      <c r="I108" s="10"/>
      <c r="J108" s="10"/>
      <c r="K108" s="10"/>
      <c r="L108" s="10"/>
      <c r="M108" s="10"/>
      <c r="N108" s="10"/>
      <c r="O108" s="10"/>
    </row>
    <row r="109" spans="1:18">
      <c r="A109" s="113" t="s">
        <v>442</v>
      </c>
      <c r="B109" s="114"/>
      <c r="C109" s="114"/>
      <c r="D109" s="114"/>
      <c r="E109" s="114"/>
      <c r="F109" s="114"/>
      <c r="G109" s="114"/>
      <c r="H109" s="114"/>
      <c r="I109" s="114"/>
      <c r="J109" s="114"/>
      <c r="K109" s="114"/>
      <c r="L109" s="114"/>
      <c r="M109" s="114"/>
      <c r="N109" s="114"/>
      <c r="O109" s="114"/>
      <c r="P109" s="114"/>
      <c r="Q109" s="114"/>
      <c r="R109" s="115"/>
    </row>
    <row r="110" spans="1:18">
      <c r="A110" s="116" t="s">
        <v>1193</v>
      </c>
      <c r="B110" s="112"/>
      <c r="C110" s="112"/>
      <c r="D110" s="112"/>
      <c r="E110" s="112"/>
      <c r="F110" s="112"/>
      <c r="G110" s="112"/>
      <c r="H110" s="112"/>
      <c r="I110" s="112"/>
      <c r="J110" s="112"/>
      <c r="K110" s="112"/>
      <c r="L110" s="112"/>
      <c r="M110" s="112"/>
      <c r="N110" s="112"/>
      <c r="O110" s="112"/>
      <c r="P110" s="112"/>
      <c r="Q110" s="112"/>
      <c r="R110" s="117"/>
    </row>
    <row r="111" spans="1:18">
      <c r="A111" s="116" t="s">
        <v>468</v>
      </c>
      <c r="B111" s="112"/>
      <c r="C111" s="112"/>
      <c r="D111" s="112"/>
      <c r="E111" s="112"/>
      <c r="F111" s="112"/>
      <c r="G111" s="112"/>
      <c r="H111" s="112"/>
      <c r="I111" s="112"/>
      <c r="J111" s="112"/>
      <c r="K111" s="112"/>
      <c r="L111" s="112"/>
      <c r="M111" s="112"/>
      <c r="N111" s="112"/>
      <c r="O111" s="112"/>
      <c r="P111" s="112"/>
      <c r="Q111" s="112"/>
      <c r="R111" s="117"/>
    </row>
    <row r="112" spans="1:18">
      <c r="A112" s="451" t="s">
        <v>3</v>
      </c>
      <c r="B112" s="112"/>
      <c r="C112" s="112"/>
      <c r="D112" s="112"/>
      <c r="E112" s="112"/>
      <c r="F112" s="112"/>
      <c r="G112" s="112"/>
      <c r="H112" s="112"/>
      <c r="I112" s="112"/>
      <c r="J112" s="112"/>
      <c r="K112" s="112"/>
      <c r="L112" s="112"/>
      <c r="M112" s="112"/>
      <c r="N112" s="112"/>
      <c r="O112" s="112"/>
      <c r="P112" s="112"/>
      <c r="Q112" s="112"/>
      <c r="R112" s="117"/>
    </row>
    <row r="113" spans="1:18">
      <c r="A113" s="116" t="s">
        <v>1399</v>
      </c>
      <c r="B113" s="112"/>
      <c r="C113" s="112"/>
      <c r="D113" s="112"/>
      <c r="E113" s="112"/>
      <c r="F113" s="112"/>
      <c r="G113" s="112"/>
      <c r="H113" s="112"/>
      <c r="I113" s="112"/>
      <c r="J113" s="112"/>
      <c r="K113" s="112"/>
      <c r="L113" s="112"/>
      <c r="M113" s="112"/>
      <c r="N113" s="112"/>
      <c r="O113" s="112"/>
      <c r="P113" s="112"/>
      <c r="Q113" s="112"/>
      <c r="R113" s="117"/>
    </row>
    <row r="114" spans="1:18">
      <c r="A114" s="116" t="s">
        <v>1400</v>
      </c>
      <c r="B114" s="112"/>
      <c r="C114" s="112"/>
      <c r="D114" s="112"/>
      <c r="E114" s="112"/>
      <c r="F114" s="112"/>
      <c r="G114" s="112"/>
      <c r="H114" s="112"/>
      <c r="I114" s="112"/>
      <c r="J114" s="112"/>
      <c r="K114" s="112"/>
      <c r="L114" s="112"/>
      <c r="M114" s="112"/>
      <c r="N114" s="112"/>
      <c r="O114" s="112"/>
      <c r="P114" s="112"/>
      <c r="Q114" s="112"/>
      <c r="R114" s="117"/>
    </row>
    <row r="115" spans="1:18">
      <c r="A115" s="116" t="s">
        <v>1197</v>
      </c>
      <c r="B115" s="112"/>
      <c r="C115" s="112"/>
      <c r="D115" s="112"/>
      <c r="E115" s="112"/>
      <c r="F115" s="112"/>
      <c r="G115" s="112"/>
      <c r="H115" s="112"/>
      <c r="I115" s="112"/>
      <c r="J115" s="112"/>
      <c r="K115" s="112"/>
      <c r="L115" s="112"/>
      <c r="M115" s="112"/>
      <c r="N115" s="112"/>
      <c r="O115" s="112"/>
      <c r="P115" s="112"/>
      <c r="Q115" s="112"/>
      <c r="R115" s="117"/>
    </row>
    <row r="116" spans="1:18">
      <c r="A116" s="242" t="s">
        <v>1198</v>
      </c>
      <c r="B116" s="112"/>
      <c r="C116" s="112"/>
      <c r="D116" s="112"/>
      <c r="E116" s="112"/>
      <c r="F116" s="112"/>
      <c r="G116" s="112"/>
      <c r="H116" s="112"/>
      <c r="I116" s="112"/>
      <c r="J116" s="112"/>
      <c r="K116" s="112"/>
      <c r="L116" s="112"/>
      <c r="M116" s="112"/>
      <c r="N116" s="112"/>
      <c r="O116" s="112"/>
      <c r="P116" s="112"/>
      <c r="Q116" s="112"/>
      <c r="R116" s="117"/>
    </row>
    <row r="117" spans="1:18">
      <c r="A117" s="121"/>
      <c r="B117" s="119"/>
      <c r="C117" s="119"/>
      <c r="D117" s="119"/>
      <c r="E117" s="119"/>
      <c r="F117" s="119"/>
      <c r="G117" s="119"/>
      <c r="H117" s="119"/>
      <c r="I117" s="119"/>
      <c r="J117" s="119"/>
      <c r="K117" s="119"/>
      <c r="L117" s="119"/>
      <c r="M117" s="119"/>
      <c r="N117" s="119"/>
      <c r="O117" s="119"/>
      <c r="P117" s="119"/>
      <c r="Q117" s="119"/>
      <c r="R117" s="120"/>
    </row>
    <row r="118" spans="1:18">
      <c r="A118" s="10"/>
      <c r="B118" s="10"/>
      <c r="C118" s="10"/>
      <c r="D118" s="10"/>
      <c r="E118" s="10"/>
      <c r="F118" s="10"/>
      <c r="G118" s="10"/>
      <c r="H118" s="10"/>
      <c r="I118" s="10"/>
      <c r="J118" s="10"/>
      <c r="K118" s="10"/>
      <c r="L118" s="10"/>
      <c r="M118" s="10"/>
      <c r="N118" s="10"/>
      <c r="O118" s="10"/>
    </row>
    <row r="119" spans="1:18" s="557" customFormat="1">
      <c r="A119" s="67" t="s">
        <v>39</v>
      </c>
      <c r="B119" s="68"/>
      <c r="C119" s="68"/>
      <c r="D119" s="68"/>
      <c r="E119" s="68"/>
      <c r="F119" s="68"/>
      <c r="G119" s="68"/>
      <c r="H119" s="68"/>
      <c r="I119" s="68"/>
      <c r="J119" s="68"/>
      <c r="K119" s="68"/>
      <c r="L119" s="68"/>
      <c r="M119" s="68"/>
      <c r="N119" s="68"/>
      <c r="O119" s="68"/>
      <c r="P119" s="68"/>
      <c r="Q119" s="68"/>
      <c r="R119" s="68"/>
    </row>
    <row r="120" spans="1:18">
      <c r="A120" s="32" t="s">
        <v>1401</v>
      </c>
      <c r="B120" s="32" t="s">
        <v>410</v>
      </c>
      <c r="C120" s="10"/>
      <c r="D120" s="10"/>
      <c r="E120" s="10"/>
      <c r="F120" s="10"/>
      <c r="G120" s="10"/>
      <c r="H120" s="10"/>
      <c r="I120" s="10"/>
      <c r="J120" s="10"/>
      <c r="K120" s="10"/>
      <c r="L120" s="10"/>
      <c r="M120" s="10"/>
      <c r="N120" s="10"/>
      <c r="O120" s="10"/>
    </row>
    <row r="121" spans="1:18">
      <c r="A121" s="109" t="s">
        <v>470</v>
      </c>
      <c r="B121" s="10"/>
      <c r="C121" s="10"/>
      <c r="D121" s="10"/>
      <c r="E121" s="10"/>
      <c r="F121" s="10"/>
      <c r="G121" s="10"/>
      <c r="H121" s="10"/>
      <c r="I121" s="10"/>
      <c r="J121" s="10"/>
      <c r="K121" s="10"/>
      <c r="L121" s="10"/>
      <c r="M121" s="10"/>
      <c r="N121" s="10"/>
      <c r="O121" s="10"/>
    </row>
    <row r="122" spans="1:18">
      <c r="A122" s="110" t="s">
        <v>1402</v>
      </c>
      <c r="B122" s="10"/>
      <c r="C122" s="10"/>
      <c r="D122" s="10"/>
      <c r="E122" s="10"/>
      <c r="F122" s="10"/>
      <c r="G122" s="10"/>
      <c r="H122" s="10"/>
      <c r="I122" s="10"/>
      <c r="J122" s="10"/>
      <c r="K122" s="10"/>
      <c r="L122" s="10"/>
      <c r="M122" s="10"/>
      <c r="N122" s="10"/>
      <c r="O122" s="10"/>
    </row>
    <row r="123" spans="1:18">
      <c r="A123" s="13"/>
      <c r="B123" s="13"/>
      <c r="C123" s="13"/>
      <c r="D123" s="13"/>
      <c r="E123" s="13"/>
      <c r="F123" s="13"/>
      <c r="G123" s="1117" t="s">
        <v>81</v>
      </c>
      <c r="H123" s="1118"/>
      <c r="I123" s="1118"/>
      <c r="J123" s="1118"/>
      <c r="K123" s="1118"/>
      <c r="L123" s="1118"/>
      <c r="M123" s="1118"/>
      <c r="N123" s="1118"/>
      <c r="O123" s="1118"/>
      <c r="P123" s="1119"/>
      <c r="Q123" s="13"/>
      <c r="R123" s="104"/>
    </row>
    <row r="124" spans="1:18" ht="45">
      <c r="A124" s="13"/>
      <c r="B124" s="96" t="s">
        <v>472</v>
      </c>
      <c r="C124" s="602" t="s">
        <v>451</v>
      </c>
      <c r="D124" s="478" t="s">
        <v>452</v>
      </c>
      <c r="E124" s="44"/>
      <c r="F124" s="37"/>
      <c r="G124" s="33">
        <v>2026</v>
      </c>
      <c r="H124" s="34">
        <v>2027</v>
      </c>
      <c r="I124" s="33">
        <v>2028</v>
      </c>
      <c r="J124" s="34">
        <v>2029</v>
      </c>
      <c r="K124" s="33">
        <v>2030</v>
      </c>
      <c r="L124" s="34">
        <v>2031</v>
      </c>
      <c r="M124" s="33">
        <v>2032</v>
      </c>
      <c r="N124" s="34">
        <v>2033</v>
      </c>
      <c r="O124" s="33">
        <v>2034</v>
      </c>
      <c r="P124" s="33">
        <v>2035</v>
      </c>
      <c r="Q124" s="13"/>
      <c r="R124" s="13"/>
    </row>
    <row r="125" spans="1:18" ht="30">
      <c r="A125" s="509" t="s">
        <v>477</v>
      </c>
      <c r="B125" s="427" t="s">
        <v>589</v>
      </c>
      <c r="C125" s="603">
        <f>C96</f>
        <v>0</v>
      </c>
      <c r="D125" s="585">
        <f>D96</f>
        <v>0</v>
      </c>
      <c r="E125" s="845"/>
      <c r="F125" s="700"/>
      <c r="G125" s="641" t="e">
        <f>SUM(G126:G127)</f>
        <v>#VALUE!</v>
      </c>
      <c r="H125" s="795" t="e">
        <f t="shared" ref="H125:P125" si="5">SUM(H126:H127)</f>
        <v>#VALUE!</v>
      </c>
      <c r="I125" s="641" t="e">
        <f t="shared" si="5"/>
        <v>#VALUE!</v>
      </c>
      <c r="J125" s="795" t="e">
        <f t="shared" si="5"/>
        <v>#VALUE!</v>
      </c>
      <c r="K125" s="641" t="e">
        <f t="shared" si="5"/>
        <v>#VALUE!</v>
      </c>
      <c r="L125" s="795" t="e">
        <f t="shared" si="5"/>
        <v>#VALUE!</v>
      </c>
      <c r="M125" s="641" t="e">
        <f t="shared" si="5"/>
        <v>#VALUE!</v>
      </c>
      <c r="N125" s="795" t="e">
        <f t="shared" si="5"/>
        <v>#VALUE!</v>
      </c>
      <c r="O125" s="641" t="e">
        <f t="shared" si="5"/>
        <v>#VALUE!</v>
      </c>
      <c r="P125" s="1094" t="e">
        <f t="shared" si="5"/>
        <v>#VALUE!</v>
      </c>
      <c r="Q125" s="13"/>
      <c r="R125" s="13"/>
    </row>
    <row r="126" spans="1:18">
      <c r="A126" s="13"/>
      <c r="B126" s="159" t="s">
        <v>525</v>
      </c>
      <c r="C126" s="846"/>
      <c r="D126" s="788"/>
      <c r="E126" s="846"/>
      <c r="F126" s="788"/>
      <c r="G126" s="747">
        <f>SUMPRODUCT(G98:G99,G55:G56)</f>
        <v>0</v>
      </c>
      <c r="H126" s="594">
        <f t="shared" ref="H126:O126" si="6">SUMPRODUCT(H98:H99,H55:H56)</f>
        <v>0</v>
      </c>
      <c r="I126" s="747">
        <f t="shared" si="6"/>
        <v>0</v>
      </c>
      <c r="J126" s="594">
        <f>SUMPRODUCT(J98:J99,J55:J56)</f>
        <v>0</v>
      </c>
      <c r="K126" s="747">
        <f t="shared" si="6"/>
        <v>0</v>
      </c>
      <c r="L126" s="594">
        <f t="shared" si="6"/>
        <v>0</v>
      </c>
      <c r="M126" s="747">
        <f t="shared" si="6"/>
        <v>0</v>
      </c>
      <c r="N126" s="594">
        <f t="shared" si="6"/>
        <v>0</v>
      </c>
      <c r="O126" s="747">
        <f t="shared" si="6"/>
        <v>0</v>
      </c>
      <c r="P126" s="767">
        <f>SUMPRODUCT(P98:P99,P55:P56)</f>
        <v>0</v>
      </c>
      <c r="Q126" s="13"/>
      <c r="R126" s="13"/>
    </row>
    <row r="127" spans="1:18">
      <c r="A127" s="13"/>
      <c r="B127" s="159" t="s">
        <v>555</v>
      </c>
      <c r="C127" s="847"/>
      <c r="D127" s="701"/>
      <c r="E127" s="847"/>
      <c r="F127" s="701"/>
      <c r="G127" s="747" t="e">
        <f t="shared" ref="G127:P127" si="7">SUMPRODUCT(G106,G63)</f>
        <v>#VALUE!</v>
      </c>
      <c r="H127" s="747" t="e">
        <f t="shared" si="7"/>
        <v>#VALUE!</v>
      </c>
      <c r="I127" s="747" t="e">
        <f t="shared" si="7"/>
        <v>#VALUE!</v>
      </c>
      <c r="J127" s="747" t="e">
        <f t="shared" si="7"/>
        <v>#VALUE!</v>
      </c>
      <c r="K127" s="747" t="e">
        <f t="shared" si="7"/>
        <v>#VALUE!</v>
      </c>
      <c r="L127" s="747" t="e">
        <f t="shared" si="7"/>
        <v>#VALUE!</v>
      </c>
      <c r="M127" s="747" t="e">
        <f t="shared" si="7"/>
        <v>#VALUE!</v>
      </c>
      <c r="N127" s="747" t="e">
        <f t="shared" si="7"/>
        <v>#VALUE!</v>
      </c>
      <c r="O127" s="747" t="e">
        <f t="shared" si="7"/>
        <v>#VALUE!</v>
      </c>
      <c r="P127" s="747" t="e">
        <f t="shared" si="7"/>
        <v>#VALUE!</v>
      </c>
      <c r="Q127" s="13"/>
      <c r="R127" s="13"/>
    </row>
    <row r="128" spans="1:18" ht="30">
      <c r="A128" s="584" t="s">
        <v>590</v>
      </c>
      <c r="B128" s="161" t="s">
        <v>592</v>
      </c>
      <c r="C128" s="603">
        <f>C96</f>
        <v>0</v>
      </c>
      <c r="D128" s="585">
        <f>D96</f>
        <v>0</v>
      </c>
      <c r="E128" s="845"/>
      <c r="F128" s="700"/>
      <c r="G128" s="771" t="e">
        <f>SUM(G129:G130)</f>
        <v>#VALUE!</v>
      </c>
      <c r="H128" s="772" t="e">
        <f t="shared" ref="H128:P128" si="8">SUM(H129:H130)</f>
        <v>#VALUE!</v>
      </c>
      <c r="I128" s="771" t="e">
        <f t="shared" si="8"/>
        <v>#VALUE!</v>
      </c>
      <c r="J128" s="772" t="e">
        <f t="shared" si="8"/>
        <v>#VALUE!</v>
      </c>
      <c r="K128" s="771" t="e">
        <f t="shared" si="8"/>
        <v>#VALUE!</v>
      </c>
      <c r="L128" s="772" t="e">
        <f t="shared" si="8"/>
        <v>#VALUE!</v>
      </c>
      <c r="M128" s="771" t="e">
        <f t="shared" si="8"/>
        <v>#VALUE!</v>
      </c>
      <c r="N128" s="772" t="e">
        <f t="shared" si="8"/>
        <v>#VALUE!</v>
      </c>
      <c r="O128" s="771" t="e">
        <f t="shared" si="8"/>
        <v>#VALUE!</v>
      </c>
      <c r="P128" s="773" t="e">
        <f t="shared" si="8"/>
        <v>#VALUE!</v>
      </c>
      <c r="Q128" s="13"/>
      <c r="R128" s="13"/>
    </row>
    <row r="129" spans="1:18" ht="15" customHeight="1">
      <c r="A129" s="13"/>
      <c r="B129" s="159" t="s">
        <v>525</v>
      </c>
      <c r="C129" s="846"/>
      <c r="D129" s="788"/>
      <c r="E129" s="846"/>
      <c r="F129" s="788"/>
      <c r="G129" s="747">
        <f>SUMPRODUCT(G101:G104,G58:G61)</f>
        <v>0</v>
      </c>
      <c r="H129" s="594">
        <f t="shared" ref="H129:P129" si="9">SUMPRODUCT(H101:H104,H58:H61)</f>
        <v>0</v>
      </c>
      <c r="I129" s="747">
        <f t="shared" si="9"/>
        <v>0</v>
      </c>
      <c r="J129" s="594">
        <f t="shared" si="9"/>
        <v>0</v>
      </c>
      <c r="K129" s="747">
        <f t="shared" si="9"/>
        <v>0</v>
      </c>
      <c r="L129" s="594">
        <f t="shared" si="9"/>
        <v>0</v>
      </c>
      <c r="M129" s="747">
        <f t="shared" si="9"/>
        <v>0</v>
      </c>
      <c r="N129" s="594">
        <f t="shared" si="9"/>
        <v>0</v>
      </c>
      <c r="O129" s="747">
        <f t="shared" si="9"/>
        <v>0</v>
      </c>
      <c r="P129" s="767">
        <f t="shared" si="9"/>
        <v>0</v>
      </c>
      <c r="Q129" s="13"/>
      <c r="R129" s="13"/>
    </row>
    <row r="130" spans="1:18">
      <c r="A130" s="13"/>
      <c r="B130" s="160" t="s">
        <v>555</v>
      </c>
      <c r="C130" s="847"/>
      <c r="D130" s="701"/>
      <c r="E130" s="847"/>
      <c r="F130" s="701"/>
      <c r="G130" s="747" t="e">
        <f t="shared" ref="G130:P130" si="10">SUMPRODUCT(G107,G64)</f>
        <v>#VALUE!</v>
      </c>
      <c r="H130" s="747" t="e">
        <f t="shared" si="10"/>
        <v>#VALUE!</v>
      </c>
      <c r="I130" s="747" t="e">
        <f t="shared" si="10"/>
        <v>#VALUE!</v>
      </c>
      <c r="J130" s="747" t="e">
        <f t="shared" si="10"/>
        <v>#VALUE!</v>
      </c>
      <c r="K130" s="747" t="e">
        <f t="shared" si="10"/>
        <v>#VALUE!</v>
      </c>
      <c r="L130" s="747" t="e">
        <f t="shared" si="10"/>
        <v>#VALUE!</v>
      </c>
      <c r="M130" s="747" t="e">
        <f t="shared" si="10"/>
        <v>#VALUE!</v>
      </c>
      <c r="N130" s="747" t="e">
        <f t="shared" si="10"/>
        <v>#VALUE!</v>
      </c>
      <c r="O130" s="747" t="e">
        <f t="shared" si="10"/>
        <v>#VALUE!</v>
      </c>
      <c r="P130" s="747" t="e">
        <f t="shared" si="10"/>
        <v>#VALUE!</v>
      </c>
      <c r="Q130" s="13"/>
      <c r="R130" s="13"/>
    </row>
    <row r="131" spans="1:18" ht="30">
      <c r="A131" s="13"/>
      <c r="B131" s="527" t="s">
        <v>593</v>
      </c>
      <c r="C131" s="792">
        <f>C125</f>
        <v>0</v>
      </c>
      <c r="D131" s="794">
        <f>D125</f>
        <v>0</v>
      </c>
      <c r="E131" s="847"/>
      <c r="F131" s="701"/>
      <c r="G131" s="714" t="e">
        <f>G125+G128</f>
        <v>#VALUE!</v>
      </c>
      <c r="H131" s="714" t="e">
        <f t="shared" ref="H131:P131" si="11">H125+H128</f>
        <v>#VALUE!</v>
      </c>
      <c r="I131" s="714" t="e">
        <f t="shared" si="11"/>
        <v>#VALUE!</v>
      </c>
      <c r="J131" s="714" t="e">
        <f t="shared" si="11"/>
        <v>#VALUE!</v>
      </c>
      <c r="K131" s="714" t="e">
        <f t="shared" si="11"/>
        <v>#VALUE!</v>
      </c>
      <c r="L131" s="714" t="e">
        <f t="shared" si="11"/>
        <v>#VALUE!</v>
      </c>
      <c r="M131" s="714" t="e">
        <f t="shared" si="11"/>
        <v>#VALUE!</v>
      </c>
      <c r="N131" s="714" t="e">
        <f t="shared" si="11"/>
        <v>#VALUE!</v>
      </c>
      <c r="O131" s="714" t="e">
        <f t="shared" si="11"/>
        <v>#VALUE!</v>
      </c>
      <c r="P131" s="714" t="e">
        <f t="shared" si="11"/>
        <v>#VALUE!</v>
      </c>
      <c r="Q131" s="13"/>
      <c r="R131" s="13"/>
    </row>
    <row r="132" spans="1:18">
      <c r="A132" s="10"/>
      <c r="B132" s="373"/>
      <c r="C132" s="59"/>
      <c r="D132" s="59"/>
      <c r="E132" s="59"/>
      <c r="F132" s="59"/>
      <c r="G132" s="59"/>
      <c r="H132" s="59"/>
      <c r="I132" s="59"/>
      <c r="J132" s="59"/>
      <c r="K132" s="59"/>
      <c r="L132" s="59"/>
      <c r="M132" s="59"/>
      <c r="N132" s="10"/>
      <c r="O132" s="10"/>
    </row>
    <row r="133" spans="1:18">
      <c r="A133" s="113" t="s">
        <v>442</v>
      </c>
      <c r="B133" s="114"/>
      <c r="C133" s="114"/>
      <c r="D133" s="114"/>
      <c r="E133" s="114"/>
      <c r="F133" s="114"/>
      <c r="G133" s="114"/>
      <c r="H133" s="114"/>
      <c r="I133" s="114"/>
      <c r="J133" s="114"/>
      <c r="K133" s="114"/>
      <c r="L133" s="114"/>
      <c r="M133" s="114"/>
      <c r="N133" s="114"/>
      <c r="O133" s="114"/>
      <c r="P133" s="114"/>
      <c r="Q133" s="114"/>
      <c r="R133" s="115"/>
    </row>
    <row r="134" spans="1:18">
      <c r="A134" s="454" t="s">
        <v>3</v>
      </c>
      <c r="B134" s="112"/>
      <c r="C134" s="112"/>
      <c r="D134" s="112"/>
      <c r="E134" s="112"/>
      <c r="F134" s="112"/>
      <c r="G134" s="112"/>
      <c r="H134" s="112"/>
      <c r="I134" s="112"/>
      <c r="J134" s="112"/>
      <c r="K134" s="112"/>
      <c r="L134" s="112"/>
      <c r="M134" s="112"/>
      <c r="N134" s="112"/>
      <c r="O134" s="112"/>
      <c r="P134" s="112"/>
      <c r="Q134" s="112"/>
      <c r="R134" s="117"/>
    </row>
    <row r="135" spans="1:18">
      <c r="A135" s="116" t="s">
        <v>1403</v>
      </c>
      <c r="B135" s="112"/>
      <c r="C135" s="112"/>
      <c r="D135" s="112"/>
      <c r="E135" s="112"/>
      <c r="F135" s="112"/>
      <c r="G135" s="112"/>
      <c r="H135" s="112"/>
      <c r="I135" s="112"/>
      <c r="J135" s="112"/>
      <c r="K135" s="112"/>
      <c r="L135" s="112"/>
      <c r="M135" s="112"/>
      <c r="N135" s="112"/>
      <c r="O135" s="112"/>
      <c r="P135" s="112"/>
      <c r="Q135" s="112"/>
      <c r="R135" s="117"/>
    </row>
    <row r="136" spans="1:18">
      <c r="A136" s="116" t="s">
        <v>1404</v>
      </c>
      <c r="B136" s="112"/>
      <c r="C136" s="112"/>
      <c r="D136" s="112"/>
      <c r="E136" s="112"/>
      <c r="F136" s="112"/>
      <c r="G136" s="112"/>
      <c r="H136" s="112"/>
      <c r="I136" s="112"/>
      <c r="J136" s="112"/>
      <c r="K136" s="112"/>
      <c r="L136" s="112"/>
      <c r="M136" s="112"/>
      <c r="N136" s="112"/>
      <c r="O136" s="112"/>
      <c r="P136" s="112"/>
      <c r="Q136" s="112"/>
      <c r="R136" s="117"/>
    </row>
    <row r="137" spans="1:18">
      <c r="A137" s="116" t="s">
        <v>1400</v>
      </c>
      <c r="B137" s="112"/>
      <c r="C137" s="112"/>
      <c r="D137" s="112"/>
      <c r="E137" s="112"/>
      <c r="F137" s="112"/>
      <c r="G137" s="112"/>
      <c r="H137" s="112"/>
      <c r="I137" s="112"/>
      <c r="J137" s="112"/>
      <c r="K137" s="112"/>
      <c r="L137" s="112"/>
      <c r="M137" s="112"/>
      <c r="N137" s="112"/>
      <c r="O137" s="112"/>
      <c r="P137" s="112"/>
      <c r="Q137" s="112"/>
      <c r="R137" s="117"/>
    </row>
    <row r="138" spans="1:18">
      <c r="A138" s="116" t="s">
        <v>1197</v>
      </c>
      <c r="B138" s="112"/>
      <c r="C138" s="112"/>
      <c r="D138" s="112"/>
      <c r="E138" s="112"/>
      <c r="F138" s="112"/>
      <c r="G138" s="112"/>
      <c r="H138" s="112"/>
      <c r="I138" s="112"/>
      <c r="J138" s="112"/>
      <c r="K138" s="112"/>
      <c r="L138" s="112"/>
      <c r="M138" s="112"/>
      <c r="N138" s="112"/>
      <c r="O138" s="112"/>
      <c r="P138" s="112"/>
      <c r="Q138" s="112"/>
      <c r="R138" s="117"/>
    </row>
    <row r="139" spans="1:18">
      <c r="A139" s="242" t="s">
        <v>1198</v>
      </c>
      <c r="B139" s="112"/>
      <c r="C139" s="112"/>
      <c r="D139" s="112"/>
      <c r="E139" s="112"/>
      <c r="F139" s="112"/>
      <c r="G139" s="112"/>
      <c r="H139" s="112"/>
      <c r="I139" s="112"/>
      <c r="J139" s="112"/>
      <c r="K139" s="112"/>
      <c r="L139" s="112"/>
      <c r="M139" s="112"/>
      <c r="N139" s="112"/>
      <c r="O139" s="112"/>
      <c r="P139" s="112"/>
      <c r="Q139" s="112"/>
      <c r="R139" s="117"/>
    </row>
    <row r="140" spans="1:18">
      <c r="A140" s="121"/>
      <c r="B140" s="119"/>
      <c r="C140" s="119"/>
      <c r="D140" s="119"/>
      <c r="E140" s="119"/>
      <c r="F140" s="119"/>
      <c r="G140" s="119"/>
      <c r="H140" s="119"/>
      <c r="I140" s="119"/>
      <c r="J140" s="119"/>
      <c r="K140" s="119"/>
      <c r="L140" s="119"/>
      <c r="M140" s="119"/>
      <c r="N140" s="119"/>
      <c r="O140" s="119"/>
      <c r="P140" s="119"/>
      <c r="Q140" s="119"/>
      <c r="R140" s="120"/>
    </row>
    <row r="141" spans="1:18">
      <c r="A141" s="10"/>
      <c r="B141" s="10"/>
      <c r="C141" s="10"/>
      <c r="D141" s="10"/>
      <c r="E141" s="10"/>
      <c r="F141" s="10"/>
      <c r="G141" s="10"/>
      <c r="H141" s="10"/>
      <c r="I141" s="10"/>
      <c r="J141" s="10"/>
      <c r="K141" s="10"/>
      <c r="L141" s="10"/>
      <c r="M141" s="10"/>
      <c r="N141" s="10"/>
      <c r="O141" s="10"/>
    </row>
    <row r="142" spans="1:18" ht="15.75" thickBot="1">
      <c r="A142" s="155"/>
      <c r="B142" s="155"/>
      <c r="C142" s="155"/>
      <c r="D142" s="155"/>
      <c r="E142" s="155"/>
      <c r="F142" s="155"/>
      <c r="G142" s="155"/>
      <c r="H142" s="155"/>
      <c r="I142" s="155"/>
      <c r="J142" s="155"/>
      <c r="K142" s="155"/>
      <c r="L142" s="155"/>
      <c r="M142" s="155"/>
      <c r="N142" s="155"/>
      <c r="O142" s="155"/>
      <c r="P142" s="155"/>
      <c r="Q142" s="155"/>
      <c r="R142" s="155"/>
    </row>
    <row r="143" spans="1:18" ht="15.75" thickTop="1">
      <c r="A143" s="182" t="s">
        <v>481</v>
      </c>
      <c r="B143" s="183"/>
      <c r="C143" s="183"/>
      <c r="D143" s="183"/>
      <c r="E143" s="183"/>
      <c r="F143" s="183"/>
      <c r="G143" s="183"/>
      <c r="H143" s="183"/>
      <c r="I143" s="183"/>
      <c r="J143" s="183"/>
      <c r="K143" s="183"/>
      <c r="L143" s="183"/>
      <c r="M143" s="183"/>
      <c r="N143" s="183"/>
      <c r="O143" s="183"/>
      <c r="P143" s="183"/>
      <c r="Q143" s="183"/>
      <c r="R143" s="183"/>
    </row>
    <row r="144" spans="1:18">
      <c r="A144" t="s">
        <v>1169</v>
      </c>
    </row>
  </sheetData>
  <mergeCells count="13">
    <mergeCell ref="G51:P51"/>
    <mergeCell ref="G93:P93"/>
    <mergeCell ref="G123:P123"/>
    <mergeCell ref="C23:D23"/>
    <mergeCell ref="C24:D24"/>
    <mergeCell ref="C25:D25"/>
    <mergeCell ref="C26:D26"/>
    <mergeCell ref="C22:D22"/>
    <mergeCell ref="C20:D20"/>
    <mergeCell ref="B19:B20"/>
    <mergeCell ref="C19:D19"/>
    <mergeCell ref="E19:E20"/>
    <mergeCell ref="C21:D21"/>
  </mergeCells>
  <dataValidations count="2">
    <dataValidation type="list" allowBlank="1" showInputMessage="1" showErrorMessage="1" sqref="D96 D125 D128 D131 D105" xr:uid="{4FA7F6E5-40CD-4AB4-9EBC-2C3C7EFF6AB1}">
      <formula1>"2021,2022,2023,2024,2025,2026,coûts 2026-2035 (avec inflation)"</formula1>
    </dataValidation>
    <dataValidation type="list" allowBlank="1" showInputMessage="1" showErrorMessage="1" sqref="C96 C125 C128 C131 C105" xr:uid="{B3E0F2ED-34EC-4868-99FE-A970606B031C}">
      <formula1>"HT,TTC"</formula1>
    </dataValidation>
  </dataValidations>
  <hyperlinks>
    <hyperlink ref="A139" r:id="rId1" xr:uid="{03B67334-6C0D-4878-BA19-73D35BD78E83}"/>
    <hyperlink ref="A116" r:id="rId2" xr:uid="{6A401A36-F532-47C9-B21F-843DAAB95BBF}"/>
    <hyperlink ref="A112" location="'BDD Coûts unitaires - Invest'!A1" display="[LIEN]" xr:uid="{92A296E1-16EC-423D-B538-988758841844}"/>
    <hyperlink ref="A4" r:id="rId3" xr:uid="{A760C4E7-684F-41FB-AD3B-7FA9A2809D7E}"/>
    <hyperlink ref="A125" location="Synthèse!A1" display="(reporté dans la synthèse)" xr:uid="{91F43947-3FFA-4210-B4F8-F95324DEABAD}"/>
    <hyperlink ref="A134" location="'BDD Coûts unitaires - Invest'!A1" display="[LIEN]" xr:uid="{BD6A96FB-F983-4BD3-A222-4F09B59B0DFE}"/>
  </hyperlinks>
  <pageMargins left="0.7" right="0.7" top="0.75" bottom="0.75" header="0.3" footer="0.3"/>
  <pageSetup paperSize="9" orientation="portrait" r:id="rId4"/>
  <legacy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81B8B-5D00-4FED-9C67-C518EAE388E3}">
  <sheetPr>
    <tabColor theme="9"/>
  </sheetPr>
  <dimension ref="A1:Q167"/>
  <sheetViews>
    <sheetView showGridLines="0" zoomScale="25" zoomScaleNormal="25" workbookViewId="0">
      <selection activeCell="F78" sqref="F78"/>
    </sheetView>
  </sheetViews>
  <sheetFormatPr defaultColWidth="11.42578125" defaultRowHeight="15"/>
  <cols>
    <col min="1" max="1" width="11.28515625" customWidth="1"/>
    <col min="2" max="2" width="47.140625" customWidth="1"/>
    <col min="3" max="4" width="11.42578125" customWidth="1"/>
    <col min="5" max="6" width="11.7109375" customWidth="1"/>
    <col min="7" max="7" width="11.7109375" style="506" customWidth="1"/>
    <col min="8" max="11" width="11.42578125" style="506" customWidth="1"/>
    <col min="12" max="15" width="11.42578125" customWidth="1"/>
  </cols>
  <sheetData>
    <row r="1" spans="1:17" ht="21">
      <c r="A1" s="23" t="s">
        <v>67</v>
      </c>
      <c r="B1" s="24"/>
      <c r="C1" s="24"/>
      <c r="D1" s="24"/>
      <c r="E1" s="24"/>
      <c r="F1" s="24"/>
      <c r="G1" s="103"/>
      <c r="H1" s="103"/>
      <c r="I1" s="103"/>
      <c r="J1" s="103"/>
      <c r="K1" s="103"/>
      <c r="L1" s="25"/>
      <c r="M1" s="25"/>
      <c r="N1" s="25"/>
      <c r="O1" s="25"/>
      <c r="P1" s="25"/>
      <c r="Q1" s="25"/>
    </row>
    <row r="2" spans="1:17" ht="15" customHeight="1">
      <c r="A2" s="21"/>
      <c r="B2" s="10"/>
      <c r="C2" s="10"/>
      <c r="D2" s="10"/>
      <c r="E2" s="10"/>
      <c r="F2" s="10"/>
      <c r="G2" s="59"/>
      <c r="H2" s="59"/>
      <c r="I2" s="59"/>
      <c r="J2" s="59"/>
      <c r="K2" s="59"/>
      <c r="L2" s="10"/>
      <c r="M2" s="10"/>
      <c r="N2" s="376"/>
      <c r="O2" s="376"/>
    </row>
    <row r="3" spans="1:17">
      <c r="A3" s="62"/>
      <c r="B3" s="567" t="s">
        <v>71</v>
      </c>
      <c r="C3" s="576"/>
      <c r="D3" s="576"/>
      <c r="E3" s="576"/>
      <c r="F3" s="576"/>
      <c r="G3" s="576"/>
      <c r="H3" s="576"/>
      <c r="I3" s="576"/>
      <c r="J3" s="572"/>
      <c r="K3" s="572"/>
      <c r="L3" s="572"/>
      <c r="M3" s="572"/>
      <c r="N3" s="572"/>
      <c r="O3" s="572"/>
      <c r="P3" s="572"/>
      <c r="Q3" s="573"/>
    </row>
    <row r="4" spans="1:17">
      <c r="A4" s="446" t="s">
        <v>3</v>
      </c>
      <c r="B4" s="568" t="s">
        <v>397</v>
      </c>
      <c r="C4" s="62"/>
      <c r="D4" s="62"/>
      <c r="E4" s="62"/>
      <c r="F4" s="62"/>
      <c r="G4" s="62"/>
      <c r="H4" s="62"/>
      <c r="I4" s="62"/>
      <c r="J4" s="10"/>
      <c r="K4" s="10"/>
      <c r="L4" s="10"/>
      <c r="M4" s="10"/>
      <c r="N4" s="10"/>
      <c r="O4" s="10"/>
      <c r="P4" s="10"/>
      <c r="Q4" s="574"/>
    </row>
    <row r="5" spans="1:17">
      <c r="A5" s="285" t="s">
        <v>398</v>
      </c>
      <c r="B5" s="577" t="s">
        <v>399</v>
      </c>
      <c r="C5" s="62"/>
      <c r="D5" s="62"/>
      <c r="E5" s="62"/>
      <c r="F5" s="62"/>
      <c r="G5" s="62"/>
      <c r="H5" s="62"/>
      <c r="I5" s="62"/>
      <c r="J5" s="10"/>
      <c r="K5" s="10"/>
      <c r="L5" s="10"/>
      <c r="M5" s="10"/>
      <c r="N5" s="10"/>
      <c r="O5" s="10"/>
      <c r="P5" s="10"/>
      <c r="Q5" s="574"/>
    </row>
    <row r="6" spans="1:17">
      <c r="A6" s="62"/>
      <c r="B6" s="577" t="s">
        <v>400</v>
      </c>
      <c r="C6" s="62"/>
      <c r="D6" s="62"/>
      <c r="E6" s="62"/>
      <c r="F6" s="62"/>
      <c r="G6" s="62"/>
      <c r="H6" s="62"/>
      <c r="I6" s="62"/>
      <c r="J6" s="10"/>
      <c r="K6" s="10"/>
      <c r="L6" s="10"/>
      <c r="M6" s="10"/>
      <c r="N6" s="10"/>
      <c r="O6" s="10"/>
      <c r="P6" s="10"/>
      <c r="Q6" s="574"/>
    </row>
    <row r="7" spans="1:17">
      <c r="A7" s="285" t="s">
        <v>401</v>
      </c>
      <c r="B7" s="577" t="s">
        <v>402</v>
      </c>
      <c r="C7" s="62"/>
      <c r="D7" s="62"/>
      <c r="E7" s="62"/>
      <c r="F7" s="62"/>
      <c r="G7" s="62"/>
      <c r="H7" s="62"/>
      <c r="I7" s="62"/>
      <c r="J7" s="10"/>
      <c r="K7" s="10"/>
      <c r="L7" s="10"/>
      <c r="M7" s="10"/>
      <c r="N7" s="10"/>
      <c r="O7" s="10"/>
      <c r="P7" s="10"/>
      <c r="Q7" s="574"/>
    </row>
    <row r="8" spans="1:17">
      <c r="A8" s="285" t="s">
        <v>403</v>
      </c>
      <c r="B8" s="577" t="s">
        <v>1405</v>
      </c>
      <c r="C8" s="62"/>
      <c r="D8" s="62"/>
      <c r="E8" s="62"/>
      <c r="F8" s="62"/>
      <c r="G8" s="62"/>
      <c r="H8" s="62"/>
      <c r="I8" s="62"/>
      <c r="J8" s="10"/>
      <c r="K8" s="10"/>
      <c r="L8" s="10"/>
      <c r="M8" s="10"/>
      <c r="N8" s="10"/>
      <c r="O8" s="10"/>
      <c r="P8" s="10"/>
      <c r="Q8" s="574"/>
    </row>
    <row r="9" spans="1:17">
      <c r="A9" s="285" t="s">
        <v>405</v>
      </c>
      <c r="B9" s="577" t="s">
        <v>1406</v>
      </c>
      <c r="Q9" s="574"/>
    </row>
    <row r="10" spans="1:17">
      <c r="A10" s="285" t="s">
        <v>398</v>
      </c>
      <c r="B10" s="578" t="s">
        <v>1241</v>
      </c>
      <c r="C10" s="579"/>
      <c r="D10" s="579"/>
      <c r="E10" s="579"/>
      <c r="F10" s="579"/>
      <c r="G10" s="579"/>
      <c r="H10" s="579"/>
      <c r="I10" s="579"/>
      <c r="J10" s="119"/>
      <c r="K10" s="119"/>
      <c r="L10" s="119"/>
      <c r="M10" s="119"/>
      <c r="N10" s="119"/>
      <c r="O10" s="119"/>
      <c r="P10" s="119"/>
      <c r="Q10" s="120"/>
    </row>
    <row r="11" spans="1:17">
      <c r="A11" s="62"/>
      <c r="B11" s="62"/>
      <c r="C11" s="62"/>
      <c r="D11" s="62"/>
      <c r="E11" s="62"/>
      <c r="F11" s="62"/>
      <c r="G11" s="62"/>
      <c r="H11" s="62"/>
      <c r="I11" s="62"/>
      <c r="J11" s="10"/>
      <c r="K11" s="10"/>
      <c r="L11" s="10"/>
      <c r="M11" s="10"/>
      <c r="N11" s="10"/>
      <c r="O11" s="10"/>
      <c r="P11" s="10"/>
      <c r="Q11" s="10"/>
    </row>
    <row r="12" spans="1:17">
      <c r="A12" s="62"/>
      <c r="B12" s="62"/>
      <c r="C12" s="62"/>
      <c r="D12" s="62"/>
      <c r="E12" s="62"/>
      <c r="F12" s="62"/>
      <c r="G12" s="62"/>
      <c r="H12" s="62"/>
      <c r="I12" s="62"/>
      <c r="J12" s="10"/>
      <c r="K12" s="10"/>
      <c r="L12" s="10"/>
      <c r="M12" s="10"/>
      <c r="N12" s="10"/>
      <c r="O12" s="10"/>
      <c r="P12" s="10"/>
      <c r="Q12" s="10"/>
    </row>
    <row r="13" spans="1:17" s="557" customFormat="1">
      <c r="A13" s="157" t="s">
        <v>407</v>
      </c>
      <c r="B13" s="158"/>
      <c r="C13" s="158"/>
      <c r="D13" s="158"/>
      <c r="E13" s="158"/>
      <c r="F13" s="158"/>
      <c r="G13" s="158"/>
      <c r="H13" s="158"/>
      <c r="I13" s="158"/>
      <c r="J13" s="158"/>
      <c r="K13" s="158"/>
      <c r="L13" s="158"/>
      <c r="M13" s="158"/>
      <c r="N13" s="158"/>
      <c r="O13" s="158"/>
      <c r="P13" s="158"/>
      <c r="Q13" s="158"/>
    </row>
    <row r="14" spans="1:17" s="557" customFormat="1">
      <c r="A14" s="285" t="s">
        <v>408</v>
      </c>
      <c r="B14" s="79"/>
      <c r="C14" s="79"/>
      <c r="D14" s="79"/>
      <c r="E14" s="79"/>
      <c r="F14" s="79"/>
      <c r="G14" s="79"/>
      <c r="H14" s="79"/>
      <c r="I14" s="79"/>
      <c r="J14" s="79"/>
      <c r="K14" s="79"/>
      <c r="L14" s="79"/>
      <c r="M14" s="79"/>
      <c r="N14" s="79"/>
      <c r="O14" s="79"/>
      <c r="P14" s="79"/>
      <c r="Q14" s="79"/>
    </row>
    <row r="15" spans="1:17">
      <c r="A15" s="32" t="s">
        <v>1407</v>
      </c>
      <c r="B15" s="32" t="s">
        <v>410</v>
      </c>
      <c r="C15" s="10"/>
      <c r="D15" s="10"/>
      <c r="E15" s="10"/>
      <c r="F15" s="10"/>
      <c r="G15" s="10"/>
      <c r="H15" s="10"/>
      <c r="I15" s="10"/>
      <c r="J15" s="10"/>
      <c r="K15" s="10"/>
      <c r="L15" s="10"/>
      <c r="M15" s="10"/>
      <c r="N15" s="10"/>
      <c r="O15" s="10"/>
      <c r="P15" s="10"/>
      <c r="Q15" s="10"/>
    </row>
    <row r="16" spans="1:17">
      <c r="A16" s="10" t="s">
        <v>1408</v>
      </c>
      <c r="B16" s="32"/>
      <c r="C16" s="10"/>
      <c r="D16" s="10"/>
      <c r="E16" s="10"/>
      <c r="F16" s="10"/>
      <c r="G16" s="10"/>
      <c r="H16" s="10"/>
      <c r="I16" s="10"/>
      <c r="J16" s="10"/>
      <c r="K16" s="10"/>
      <c r="L16" s="10"/>
      <c r="M16" s="10"/>
      <c r="N16" s="10"/>
      <c r="O16" s="10"/>
      <c r="P16" s="10"/>
      <c r="Q16" s="10"/>
    </row>
    <row r="17" spans="1:17">
      <c r="A17" s="32"/>
      <c r="B17" s="32"/>
      <c r="C17" s="10"/>
      <c r="D17" s="10"/>
      <c r="E17" s="10"/>
      <c r="F17" s="10"/>
      <c r="G17" s="10"/>
      <c r="H17" s="10"/>
      <c r="I17" s="10"/>
      <c r="J17" s="10"/>
      <c r="K17" s="10"/>
      <c r="L17" s="10"/>
      <c r="M17" s="10"/>
      <c r="N17" s="10"/>
      <c r="O17" s="10"/>
      <c r="P17" s="10"/>
      <c r="Q17" s="10"/>
    </row>
    <row r="18" spans="1:17">
      <c r="A18" s="10" t="s">
        <v>1409</v>
      </c>
      <c r="B18" s="10"/>
      <c r="C18" s="10"/>
      <c r="D18" s="10"/>
      <c r="E18" s="10"/>
      <c r="F18" s="10"/>
      <c r="G18" s="10"/>
      <c r="H18" s="10"/>
      <c r="I18" s="10"/>
      <c r="J18" s="10"/>
      <c r="K18" s="10"/>
      <c r="L18" s="10"/>
      <c r="M18" s="10"/>
      <c r="N18" s="10"/>
      <c r="O18" s="10"/>
      <c r="P18" s="10"/>
      <c r="Q18" s="10"/>
    </row>
    <row r="19" spans="1:17">
      <c r="A19" s="10" t="s">
        <v>1410</v>
      </c>
      <c r="B19" s="10"/>
      <c r="C19" s="10"/>
      <c r="D19" s="10"/>
      <c r="E19" s="10"/>
      <c r="F19" s="10"/>
      <c r="G19" s="10"/>
      <c r="H19" s="10"/>
      <c r="I19" s="10"/>
      <c r="J19" s="10"/>
      <c r="K19" s="10"/>
      <c r="L19" s="10"/>
      <c r="M19" s="10"/>
      <c r="N19" s="10"/>
      <c r="O19" s="10"/>
      <c r="P19" s="10"/>
      <c r="Q19" s="10"/>
    </row>
    <row r="20" spans="1:17">
      <c r="A20" s="10"/>
      <c r="B20" s="10"/>
      <c r="C20" s="10"/>
      <c r="D20" s="10"/>
      <c r="E20" s="10"/>
      <c r="F20" s="10"/>
      <c r="G20" s="10"/>
      <c r="H20" s="10"/>
      <c r="I20" s="10"/>
      <c r="J20" s="10"/>
      <c r="K20" s="10"/>
      <c r="L20" s="10"/>
      <c r="M20" s="10"/>
      <c r="N20" s="10"/>
      <c r="O20" s="10"/>
      <c r="P20" s="10"/>
      <c r="Q20" s="10"/>
    </row>
    <row r="21" spans="1:17" s="557" customFormat="1">
      <c r="A21" s="285" t="s">
        <v>24</v>
      </c>
      <c r="B21" s="79"/>
      <c r="C21" s="79"/>
      <c r="D21" s="79"/>
      <c r="E21" s="79"/>
      <c r="F21" s="79"/>
      <c r="G21" s="79"/>
      <c r="H21" s="79"/>
      <c r="I21" s="79"/>
      <c r="J21" s="79"/>
      <c r="K21" s="79"/>
      <c r="L21" s="79"/>
      <c r="M21" s="79"/>
      <c r="N21" s="79"/>
      <c r="O21" s="79"/>
      <c r="P21" s="79"/>
      <c r="Q21" s="79"/>
    </row>
    <row r="22" spans="1:17">
      <c r="A22" s="32" t="s">
        <v>1411</v>
      </c>
      <c r="B22" s="32" t="s">
        <v>410</v>
      </c>
      <c r="C22" s="10"/>
      <c r="D22" s="10"/>
      <c r="E22" s="10"/>
      <c r="F22" s="10"/>
      <c r="G22" s="10"/>
      <c r="H22" s="10"/>
      <c r="I22" s="10"/>
      <c r="J22" s="10"/>
      <c r="K22" s="10"/>
      <c r="L22" s="10"/>
      <c r="M22" s="10"/>
      <c r="N22" s="10"/>
      <c r="O22" s="10"/>
      <c r="P22" s="10"/>
      <c r="Q22" s="10"/>
    </row>
    <row r="23" spans="1:17">
      <c r="A23" s="106" t="s">
        <v>1412</v>
      </c>
      <c r="B23" s="13"/>
      <c r="C23" s="104"/>
      <c r="D23" s="104"/>
      <c r="E23" s="104"/>
      <c r="F23" s="104"/>
      <c r="G23" s="104"/>
      <c r="H23" s="104"/>
      <c r="I23" s="104"/>
      <c r="J23" s="104"/>
      <c r="K23" s="104"/>
      <c r="L23" s="104"/>
      <c r="M23" s="104"/>
      <c r="N23" s="104"/>
      <c r="O23" s="104"/>
      <c r="P23" s="104"/>
      <c r="Q23" s="104"/>
    </row>
    <row r="24" spans="1:17">
      <c r="A24" s="90" t="s">
        <v>1413</v>
      </c>
      <c r="B24" s="13"/>
      <c r="C24" s="13"/>
      <c r="D24" s="13"/>
      <c r="E24" s="13"/>
      <c r="F24" s="13"/>
      <c r="G24" s="13"/>
      <c r="H24" s="13"/>
      <c r="I24" s="13"/>
      <c r="J24" s="13"/>
      <c r="K24" s="13"/>
      <c r="L24" s="13"/>
      <c r="M24" s="13"/>
      <c r="N24" s="13"/>
      <c r="O24" s="13"/>
      <c r="P24" s="13"/>
      <c r="Q24" s="13"/>
    </row>
    <row r="25" spans="1:17">
      <c r="A25" s="13"/>
      <c r="B25" s="81" t="s">
        <v>420</v>
      </c>
      <c r="C25" s="82"/>
      <c r="D25" s="82"/>
      <c r="E25" s="82"/>
      <c r="F25" s="82"/>
      <c r="G25" s="82"/>
      <c r="H25" s="82"/>
      <c r="I25" s="82"/>
      <c r="J25" s="82"/>
      <c r="K25" s="83"/>
      <c r="L25" s="13"/>
      <c r="M25" s="13"/>
      <c r="N25" s="13"/>
      <c r="O25" s="13"/>
      <c r="P25" s="13"/>
      <c r="Q25" s="13"/>
    </row>
    <row r="26" spans="1:17">
      <c r="A26" s="13"/>
      <c r="B26" s="84"/>
      <c r="C26" s="86"/>
      <c r="D26" s="86"/>
      <c r="E26" s="86"/>
      <c r="F26" s="86"/>
      <c r="G26" s="86"/>
      <c r="H26" s="86"/>
      <c r="I26" s="86"/>
      <c r="J26" s="86"/>
      <c r="K26" s="85"/>
      <c r="L26" s="13"/>
      <c r="M26" s="13"/>
      <c r="N26" s="13"/>
      <c r="O26" s="13"/>
      <c r="P26" s="13"/>
      <c r="Q26" s="13"/>
    </row>
    <row r="27" spans="1:17">
      <c r="A27" s="13"/>
      <c r="B27" s="87"/>
      <c r="C27" s="88"/>
      <c r="D27" s="88"/>
      <c r="E27" s="88"/>
      <c r="F27" s="88"/>
      <c r="G27" s="88"/>
      <c r="H27" s="88"/>
      <c r="I27" s="88"/>
      <c r="J27" s="88"/>
      <c r="K27" s="89"/>
      <c r="L27" s="13"/>
      <c r="M27" s="13"/>
      <c r="N27" s="13"/>
      <c r="O27" s="13"/>
      <c r="P27" s="13"/>
      <c r="Q27" s="13"/>
    </row>
    <row r="28" spans="1:17">
      <c r="A28" s="10"/>
      <c r="B28" s="10"/>
      <c r="C28" s="10"/>
      <c r="D28" s="10"/>
      <c r="E28" s="10"/>
      <c r="F28" s="10"/>
      <c r="G28" s="10"/>
      <c r="H28" s="10"/>
      <c r="I28" s="10"/>
      <c r="J28" s="10"/>
      <c r="K28" s="10"/>
      <c r="L28" s="10"/>
      <c r="M28" s="10"/>
      <c r="N28" s="10"/>
      <c r="O28" s="10"/>
    </row>
    <row r="29" spans="1:17">
      <c r="A29" s="113" t="s">
        <v>442</v>
      </c>
      <c r="B29" s="114"/>
      <c r="C29" s="114"/>
      <c r="D29" s="114"/>
      <c r="E29" s="114"/>
      <c r="F29" s="114"/>
      <c r="G29" s="114"/>
      <c r="H29" s="114"/>
      <c r="I29" s="114"/>
      <c r="J29" s="114"/>
      <c r="K29" s="114"/>
      <c r="L29" s="114"/>
      <c r="M29" s="114"/>
      <c r="N29" s="114"/>
      <c r="O29" s="115"/>
    </row>
    <row r="30" spans="1:17">
      <c r="A30" s="116" t="s">
        <v>1414</v>
      </c>
      <c r="B30" s="112"/>
      <c r="C30" s="112"/>
      <c r="D30" s="112"/>
      <c r="E30" s="112"/>
      <c r="F30" s="112"/>
      <c r="G30" s="112"/>
      <c r="H30" s="112"/>
      <c r="I30" s="112"/>
      <c r="J30" s="112"/>
      <c r="K30" s="112"/>
      <c r="L30" s="112"/>
      <c r="M30" s="112"/>
      <c r="N30" s="112"/>
      <c r="O30" s="117"/>
    </row>
    <row r="31" spans="1:17" ht="45">
      <c r="A31" s="173"/>
      <c r="B31" s="152" t="s">
        <v>1415</v>
      </c>
      <c r="C31" s="153" t="s">
        <v>1416</v>
      </c>
      <c r="D31" s="153" t="s">
        <v>1417</v>
      </c>
      <c r="E31" s="112"/>
      <c r="F31" s="112"/>
      <c r="G31" s="112"/>
      <c r="H31" s="112"/>
      <c r="I31" s="112"/>
      <c r="J31" s="112"/>
      <c r="K31" s="112"/>
      <c r="L31" s="112"/>
      <c r="M31" s="112"/>
      <c r="N31" s="112"/>
      <c r="O31" s="117"/>
    </row>
    <row r="32" spans="1:17">
      <c r="A32" s="173"/>
      <c r="B32" s="300" t="s">
        <v>1418</v>
      </c>
      <c r="C32" s="377">
        <v>0.57999999999999996</v>
      </c>
      <c r="D32" s="377">
        <v>0.04</v>
      </c>
      <c r="E32" s="112"/>
      <c r="F32" s="112"/>
      <c r="G32" s="112"/>
      <c r="H32" s="112"/>
      <c r="I32" s="112"/>
      <c r="J32" s="112"/>
      <c r="K32" s="112"/>
      <c r="L32" s="112"/>
      <c r="M32" s="112"/>
      <c r="N32" s="112"/>
      <c r="O32" s="117"/>
    </row>
    <row r="33" spans="1:17">
      <c r="A33" s="173"/>
      <c r="B33" s="279" t="s">
        <v>1419</v>
      </c>
      <c r="C33" s="378">
        <v>2.04</v>
      </c>
      <c r="D33" s="378">
        <v>0.09</v>
      </c>
      <c r="E33" s="112"/>
      <c r="F33" s="112"/>
      <c r="G33" s="112"/>
      <c r="H33" s="112"/>
      <c r="I33" s="112"/>
      <c r="J33" s="112"/>
      <c r="K33" s="112"/>
      <c r="L33" s="112"/>
      <c r="M33" s="112"/>
      <c r="N33" s="112"/>
      <c r="O33" s="117"/>
    </row>
    <row r="34" spans="1:17">
      <c r="A34" s="173"/>
      <c r="B34" s="112" t="s">
        <v>1420</v>
      </c>
      <c r="C34" s="112"/>
      <c r="D34" s="112"/>
      <c r="E34" s="112"/>
      <c r="F34" s="112"/>
      <c r="G34" s="112"/>
      <c r="H34" s="112"/>
      <c r="I34" s="112"/>
      <c r="J34" s="112"/>
      <c r="K34" s="112"/>
      <c r="L34" s="112"/>
      <c r="M34" s="112"/>
      <c r="N34" s="112"/>
      <c r="O34" s="117"/>
    </row>
    <row r="35" spans="1:17">
      <c r="A35" s="173"/>
      <c r="B35" s="112"/>
      <c r="C35" s="112"/>
      <c r="D35" s="112"/>
      <c r="E35" s="112"/>
      <c r="F35" s="112"/>
      <c r="G35" s="112"/>
      <c r="H35" s="112"/>
      <c r="I35" s="112"/>
      <c r="J35" s="112"/>
      <c r="K35" s="112"/>
      <c r="L35" s="112"/>
      <c r="M35" s="112"/>
      <c r="N35" s="112"/>
      <c r="O35" s="117"/>
    </row>
    <row r="36" spans="1:17" ht="45">
      <c r="A36" s="173"/>
      <c r="B36" s="152" t="s">
        <v>1421</v>
      </c>
      <c r="C36" s="153" t="s">
        <v>1416</v>
      </c>
      <c r="D36" s="153" t="s">
        <v>1417</v>
      </c>
      <c r="E36" s="112"/>
      <c r="F36" s="112"/>
      <c r="G36" s="112"/>
      <c r="H36" s="112"/>
      <c r="I36" s="112"/>
      <c r="J36" s="112"/>
      <c r="K36" s="112"/>
      <c r="L36" s="112"/>
      <c r="M36" s="112"/>
      <c r="N36" s="112"/>
      <c r="O36" s="117"/>
    </row>
    <row r="37" spans="1:17">
      <c r="A37" s="173"/>
      <c r="B37" s="300" t="s">
        <v>1422</v>
      </c>
      <c r="C37" s="301">
        <v>-0.28999999999999998</v>
      </c>
      <c r="D37" s="301">
        <v>-0.03</v>
      </c>
      <c r="E37" s="112"/>
      <c r="F37" s="112"/>
      <c r="G37" s="112"/>
      <c r="H37" s="112"/>
      <c r="I37" s="112"/>
      <c r="J37" s="112"/>
      <c r="K37" s="112"/>
      <c r="L37" s="112"/>
      <c r="M37" s="112"/>
      <c r="N37" s="112"/>
      <c r="O37" s="117"/>
    </row>
    <row r="38" spans="1:17">
      <c r="A38" s="173"/>
      <c r="B38" s="112" t="s">
        <v>1423</v>
      </c>
      <c r="C38" s="112"/>
      <c r="D38" s="112"/>
      <c r="E38" s="112"/>
      <c r="F38" s="112"/>
      <c r="G38" s="112"/>
      <c r="H38" s="112"/>
      <c r="I38" s="112"/>
      <c r="J38" s="112"/>
      <c r="K38" s="112"/>
      <c r="L38" s="112"/>
      <c r="M38" s="112"/>
      <c r="N38" s="112"/>
      <c r="O38" s="117"/>
    </row>
    <row r="39" spans="1:17">
      <c r="A39" s="294" t="s">
        <v>1424</v>
      </c>
      <c r="B39" s="112"/>
      <c r="C39" s="112"/>
      <c r="D39" s="112"/>
      <c r="E39" s="112"/>
      <c r="F39" s="112"/>
      <c r="G39" s="112"/>
      <c r="H39" s="112"/>
      <c r="I39" s="112"/>
      <c r="J39" s="112"/>
      <c r="K39" s="112"/>
      <c r="L39" s="112"/>
      <c r="M39" s="112"/>
      <c r="N39" s="112"/>
      <c r="O39" s="117"/>
    </row>
    <row r="40" spans="1:17">
      <c r="A40" s="119"/>
      <c r="B40" s="119"/>
      <c r="C40" s="119"/>
      <c r="D40" s="119"/>
      <c r="E40" s="119"/>
      <c r="F40" s="119"/>
      <c r="G40" s="119"/>
      <c r="H40" s="119"/>
      <c r="I40" s="119"/>
      <c r="J40" s="119"/>
      <c r="K40" s="119"/>
      <c r="L40" s="119"/>
      <c r="M40" s="119"/>
      <c r="N40" s="119"/>
      <c r="O40" s="120"/>
    </row>
    <row r="41" spans="1:17">
      <c r="A41" s="272"/>
      <c r="B41" s="10"/>
      <c r="C41" s="10"/>
      <c r="D41" s="10"/>
      <c r="E41" s="10"/>
      <c r="F41" s="10"/>
      <c r="G41" s="10"/>
      <c r="H41" s="10"/>
      <c r="I41" s="10"/>
      <c r="J41" s="10"/>
      <c r="K41" s="10"/>
      <c r="L41" s="10"/>
      <c r="M41" s="10"/>
      <c r="N41" s="10"/>
      <c r="O41" s="10"/>
    </row>
    <row r="42" spans="1:17">
      <c r="A42" s="285" t="s">
        <v>28</v>
      </c>
      <c r="B42" s="79"/>
      <c r="C42" s="79"/>
      <c r="D42" s="79"/>
      <c r="E42" s="79"/>
      <c r="F42" s="79"/>
      <c r="G42" s="79"/>
      <c r="H42" s="79"/>
      <c r="I42" s="79"/>
      <c r="J42" s="79"/>
      <c r="K42" s="79"/>
      <c r="L42" s="79"/>
      <c r="M42" s="79"/>
      <c r="N42" s="79"/>
      <c r="O42" s="79"/>
      <c r="P42" s="79"/>
      <c r="Q42" s="79"/>
    </row>
    <row r="43" spans="1:17">
      <c r="A43" s="32" t="s">
        <v>1425</v>
      </c>
      <c r="B43" s="32" t="s">
        <v>410</v>
      </c>
      <c r="C43" s="10"/>
      <c r="D43" s="10"/>
      <c r="E43" s="10"/>
      <c r="F43" s="10"/>
      <c r="G43" s="10"/>
      <c r="H43" s="10"/>
      <c r="I43" s="10"/>
      <c r="J43" s="10"/>
      <c r="K43" s="10"/>
      <c r="L43" s="10"/>
      <c r="M43" s="10"/>
      <c r="N43" s="10"/>
      <c r="O43" s="10"/>
      <c r="P43" s="10"/>
      <c r="Q43" s="10"/>
    </row>
    <row r="44" spans="1:17">
      <c r="A44" s="69" t="s">
        <v>1426</v>
      </c>
      <c r="B44" s="69"/>
      <c r="C44" s="13"/>
      <c r="D44" s="13"/>
      <c r="E44" s="13"/>
      <c r="F44" s="13"/>
      <c r="G44" s="13"/>
      <c r="H44" s="13"/>
      <c r="I44" s="13"/>
      <c r="J44" s="13"/>
      <c r="K44" s="13"/>
      <c r="L44" s="13"/>
      <c r="M44" s="13"/>
      <c r="N44" s="13"/>
      <c r="O44" s="104"/>
      <c r="P44" s="104"/>
      <c r="Q44" s="104"/>
    </row>
    <row r="45" spans="1:17">
      <c r="A45" s="54" t="s">
        <v>1427</v>
      </c>
      <c r="B45" s="69"/>
      <c r="C45" s="13"/>
      <c r="D45" s="13"/>
      <c r="E45" s="13"/>
      <c r="F45" s="13"/>
      <c r="G45" s="13"/>
      <c r="H45" s="13"/>
      <c r="I45" s="13"/>
      <c r="J45" s="13"/>
      <c r="K45" s="13"/>
      <c r="L45" s="13"/>
      <c r="M45" s="13"/>
      <c r="N45" s="13"/>
      <c r="O45" s="104"/>
      <c r="P45" s="104"/>
      <c r="Q45" s="104"/>
    </row>
    <row r="46" spans="1:17">
      <c r="A46" s="69"/>
      <c r="B46" s="69"/>
      <c r="C46" s="13"/>
      <c r="D46" s="13"/>
      <c r="E46" s="13"/>
      <c r="F46" s="13"/>
      <c r="G46" s="13"/>
      <c r="H46" s="13"/>
      <c r="I46" s="13"/>
      <c r="J46" s="13"/>
      <c r="K46" s="13"/>
      <c r="L46" s="13"/>
      <c r="M46" s="13"/>
      <c r="N46" s="13"/>
      <c r="O46" s="104"/>
      <c r="P46" s="104"/>
      <c r="Q46" s="104"/>
    </row>
    <row r="47" spans="1:17">
      <c r="A47" s="69" t="s">
        <v>1428</v>
      </c>
      <c r="B47" s="69"/>
      <c r="C47" s="13"/>
      <c r="D47" s="13"/>
      <c r="E47" s="13"/>
      <c r="F47" s="13"/>
      <c r="G47" s="13"/>
      <c r="H47" s="13"/>
      <c r="I47" s="13"/>
      <c r="J47" s="13"/>
      <c r="K47" s="13"/>
      <c r="L47" s="13"/>
      <c r="M47" s="13"/>
      <c r="N47" s="13"/>
      <c r="O47" s="104"/>
      <c r="P47" s="104"/>
      <c r="Q47" s="104"/>
    </row>
    <row r="48" spans="1:17">
      <c r="A48" s="54" t="s">
        <v>1429</v>
      </c>
      <c r="B48" s="69"/>
      <c r="C48" s="13"/>
      <c r="D48" s="13"/>
      <c r="E48" s="13"/>
      <c r="F48" s="13"/>
      <c r="G48" s="13"/>
      <c r="H48" s="13"/>
      <c r="I48" s="13"/>
      <c r="J48" s="13"/>
      <c r="K48" s="13"/>
      <c r="L48" s="13"/>
      <c r="M48" s="13"/>
      <c r="N48" s="13"/>
      <c r="O48" s="104"/>
      <c r="P48" s="104"/>
      <c r="Q48" s="104"/>
    </row>
    <row r="49" spans="1:17">
      <c r="A49" s="69"/>
      <c r="B49" s="69"/>
      <c r="C49" s="13"/>
      <c r="D49" s="13"/>
      <c r="E49" s="13"/>
      <c r="F49" s="13"/>
      <c r="G49" s="13"/>
      <c r="H49" s="13"/>
      <c r="I49" s="13"/>
      <c r="J49" s="13"/>
      <c r="K49" s="13"/>
      <c r="L49" s="13"/>
      <c r="M49" s="13"/>
      <c r="N49" s="13"/>
      <c r="O49" s="104"/>
      <c r="P49" s="104"/>
      <c r="Q49" s="104"/>
    </row>
    <row r="50" spans="1:17">
      <c r="A50" s="13"/>
      <c r="B50" s="70"/>
      <c r="C50" s="70"/>
      <c r="D50" s="70"/>
      <c r="E50" s="70"/>
      <c r="F50" s="70"/>
      <c r="G50" s="1117" t="s">
        <v>81</v>
      </c>
      <c r="H50" s="1118"/>
      <c r="I50" s="1118"/>
      <c r="J50" s="1118"/>
      <c r="K50" s="1118"/>
      <c r="L50" s="1118"/>
      <c r="M50" s="1118"/>
      <c r="N50" s="1118"/>
      <c r="O50" s="1118"/>
      <c r="P50" s="1119"/>
      <c r="Q50" s="13"/>
    </row>
    <row r="51" spans="1:17">
      <c r="A51" s="13"/>
      <c r="B51" s="667" t="s">
        <v>1430</v>
      </c>
      <c r="C51" s="70"/>
      <c r="D51" s="70"/>
      <c r="E51" s="70"/>
      <c r="F51" s="70"/>
      <c r="G51" s="111">
        <v>2026</v>
      </c>
      <c r="H51" s="33">
        <v>2027</v>
      </c>
      <c r="I51" s="34">
        <v>2028</v>
      </c>
      <c r="J51" s="33">
        <v>2029</v>
      </c>
      <c r="K51" s="34">
        <v>2030</v>
      </c>
      <c r="L51" s="33">
        <v>2031</v>
      </c>
      <c r="M51" s="35">
        <v>2032</v>
      </c>
      <c r="N51" s="34">
        <v>2033</v>
      </c>
      <c r="O51" s="33">
        <v>2034</v>
      </c>
      <c r="P51" s="33">
        <v>2035</v>
      </c>
      <c r="Q51" s="13"/>
    </row>
    <row r="52" spans="1:17">
      <c r="A52" s="13"/>
      <c r="B52" s="710" t="s">
        <v>1431</v>
      </c>
      <c r="C52" s="70"/>
      <c r="D52" s="70"/>
      <c r="E52" s="70"/>
      <c r="F52" s="70"/>
      <c r="G52" s="131"/>
      <c r="H52" s="131"/>
      <c r="I52" s="131"/>
      <c r="J52" s="131"/>
      <c r="K52" s="131"/>
      <c r="L52" s="131"/>
      <c r="M52" s="131"/>
      <c r="N52" s="131"/>
      <c r="O52" s="131"/>
      <c r="P52" s="273"/>
      <c r="Q52" s="13"/>
    </row>
    <row r="53" spans="1:17">
      <c r="A53" s="69"/>
      <c r="B53" s="379" t="s">
        <v>1432</v>
      </c>
      <c r="C53" s="70"/>
      <c r="D53" s="70"/>
      <c r="E53" s="70"/>
      <c r="F53" s="70"/>
      <c r="G53" s="812">
        <f>SUM(G54:G57)</f>
        <v>0</v>
      </c>
      <c r="H53" s="812">
        <f t="shared" ref="H53:P53" si="0">SUM(H54:H57)</f>
        <v>0</v>
      </c>
      <c r="I53" s="812">
        <f t="shared" si="0"/>
        <v>0</v>
      </c>
      <c r="J53" s="812">
        <f t="shared" si="0"/>
        <v>0</v>
      </c>
      <c r="K53" s="812">
        <f t="shared" si="0"/>
        <v>0</v>
      </c>
      <c r="L53" s="812">
        <f t="shared" si="0"/>
        <v>0</v>
      </c>
      <c r="M53" s="812">
        <f t="shared" si="0"/>
        <v>0</v>
      </c>
      <c r="N53" s="812">
        <f t="shared" si="0"/>
        <v>0</v>
      </c>
      <c r="O53" s="812">
        <f t="shared" si="0"/>
        <v>0</v>
      </c>
      <c r="P53" s="426">
        <f t="shared" si="0"/>
        <v>0</v>
      </c>
      <c r="Q53" s="13"/>
    </row>
    <row r="54" spans="1:17">
      <c r="A54" s="13"/>
      <c r="B54" s="380" t="s">
        <v>1433</v>
      </c>
      <c r="C54" s="70"/>
      <c r="D54" s="70"/>
      <c r="E54" s="70"/>
      <c r="F54" s="70"/>
      <c r="G54" s="133"/>
      <c r="H54" s="133"/>
      <c r="I54" s="133"/>
      <c r="J54" s="133"/>
      <c r="K54" s="133"/>
      <c r="L54" s="133"/>
      <c r="M54" s="133"/>
      <c r="N54" s="133"/>
      <c r="O54" s="133"/>
      <c r="P54" s="228"/>
      <c r="Q54" s="13"/>
    </row>
    <row r="55" spans="1:17">
      <c r="A55" s="13"/>
      <c r="B55" s="380" t="s">
        <v>1434</v>
      </c>
      <c r="C55" s="70"/>
      <c r="D55" s="70"/>
      <c r="E55" s="70"/>
      <c r="F55" s="70"/>
      <c r="G55" s="133"/>
      <c r="H55" s="133"/>
      <c r="I55" s="133"/>
      <c r="J55" s="133"/>
      <c r="K55" s="133"/>
      <c r="L55" s="133"/>
      <c r="M55" s="133"/>
      <c r="N55" s="133"/>
      <c r="O55" s="133"/>
      <c r="P55" s="228"/>
      <c r="Q55" s="13"/>
    </row>
    <row r="56" spans="1:17">
      <c r="A56" s="13"/>
      <c r="B56" s="380" t="s">
        <v>1435</v>
      </c>
      <c r="C56" s="70"/>
      <c r="D56" s="70"/>
      <c r="E56" s="70"/>
      <c r="F56" s="70"/>
      <c r="G56" s="133"/>
      <c r="H56" s="133"/>
      <c r="I56" s="133"/>
      <c r="J56" s="133"/>
      <c r="K56" s="133"/>
      <c r="L56" s="133"/>
      <c r="M56" s="133"/>
      <c r="N56" s="133"/>
      <c r="O56" s="133"/>
      <c r="P56" s="228"/>
      <c r="Q56" s="13"/>
    </row>
    <row r="57" spans="1:17">
      <c r="A57" s="13"/>
      <c r="B57" s="381" t="s">
        <v>1436</v>
      </c>
      <c r="C57" s="70"/>
      <c r="D57" s="70"/>
      <c r="E57" s="70"/>
      <c r="F57" s="70"/>
      <c r="G57" s="135"/>
      <c r="H57" s="135"/>
      <c r="I57" s="135"/>
      <c r="J57" s="135"/>
      <c r="K57" s="135"/>
      <c r="L57" s="135"/>
      <c r="M57" s="135"/>
      <c r="N57" s="135"/>
      <c r="O57" s="135"/>
      <c r="P57" s="274"/>
      <c r="Q57" s="13"/>
    </row>
    <row r="58" spans="1:17">
      <c r="A58" s="10"/>
      <c r="B58" s="10"/>
      <c r="C58" s="10"/>
      <c r="D58" s="10"/>
      <c r="E58" s="10"/>
      <c r="F58" s="10"/>
      <c r="G58" s="10"/>
      <c r="H58" s="10"/>
      <c r="I58" s="10"/>
      <c r="J58" s="10"/>
      <c r="K58" s="10"/>
      <c r="L58" s="10"/>
      <c r="M58" s="10"/>
      <c r="N58" s="10"/>
      <c r="O58" s="10"/>
    </row>
    <row r="59" spans="1:17">
      <c r="A59" s="113" t="s">
        <v>547</v>
      </c>
      <c r="B59" s="114"/>
      <c r="C59" s="114"/>
      <c r="D59" s="114"/>
      <c r="E59" s="114"/>
      <c r="F59" s="114"/>
      <c r="G59" s="114"/>
      <c r="H59" s="114"/>
      <c r="I59" s="114"/>
      <c r="J59" s="114"/>
      <c r="K59" s="114"/>
      <c r="L59" s="114"/>
      <c r="M59" s="114"/>
      <c r="N59" s="114"/>
      <c r="O59" s="115"/>
    </row>
    <row r="60" spans="1:17">
      <c r="A60" s="227" t="s">
        <v>1272</v>
      </c>
      <c r="B60" s="112"/>
      <c r="C60" s="112"/>
      <c r="D60" s="112"/>
      <c r="E60" s="112"/>
      <c r="F60" s="112"/>
      <c r="G60" s="112"/>
      <c r="H60" s="112"/>
      <c r="I60" s="112"/>
      <c r="J60" s="112"/>
      <c r="K60" s="112"/>
      <c r="L60" s="112"/>
      <c r="M60" s="112"/>
      <c r="N60" s="112"/>
      <c r="O60" s="117"/>
    </row>
    <row r="61" spans="1:17">
      <c r="A61" s="116" t="s">
        <v>220</v>
      </c>
      <c r="B61" s="112"/>
      <c r="C61" s="112"/>
      <c r="D61" s="112"/>
      <c r="E61" s="112"/>
      <c r="F61" s="112"/>
      <c r="G61" s="112"/>
      <c r="H61" s="112"/>
      <c r="I61" s="112"/>
      <c r="J61" s="112"/>
      <c r="K61" s="112"/>
      <c r="L61" s="112"/>
      <c r="M61" s="112"/>
      <c r="N61" s="112"/>
      <c r="O61" s="117"/>
    </row>
    <row r="62" spans="1:17">
      <c r="A62" s="10"/>
      <c r="B62" s="10"/>
      <c r="C62" s="10"/>
      <c r="D62" s="10"/>
      <c r="E62" s="10"/>
      <c r="F62" s="10"/>
      <c r="G62" s="59"/>
      <c r="H62" s="59"/>
      <c r="I62" s="59"/>
      <c r="J62" s="59"/>
      <c r="K62" s="59"/>
      <c r="L62" s="10"/>
      <c r="M62" s="10"/>
      <c r="N62" s="10"/>
      <c r="O62" s="117"/>
    </row>
    <row r="63" spans="1:17">
      <c r="A63" s="227" t="s">
        <v>1437</v>
      </c>
      <c r="B63" s="10"/>
      <c r="C63" s="10"/>
      <c r="D63" s="10"/>
      <c r="E63" s="10"/>
      <c r="F63" s="10"/>
      <c r="G63" s="59"/>
      <c r="H63" s="59"/>
      <c r="I63" s="59"/>
      <c r="J63" s="59"/>
      <c r="K63" s="59"/>
      <c r="L63" s="10"/>
      <c r="M63" s="10"/>
      <c r="N63" s="10"/>
      <c r="O63" s="117"/>
    </row>
    <row r="64" spans="1:17" ht="45">
      <c r="A64" s="10"/>
      <c r="B64" s="152" t="s">
        <v>1438</v>
      </c>
      <c r="C64" s="153" t="s">
        <v>1416</v>
      </c>
      <c r="D64" s="153" t="s">
        <v>1417</v>
      </c>
      <c r="E64" s="170" t="s">
        <v>644</v>
      </c>
      <c r="F64" s="10"/>
      <c r="G64" s="59"/>
      <c r="H64" s="59"/>
      <c r="I64" s="59"/>
      <c r="J64" s="59"/>
      <c r="K64" s="59"/>
      <c r="L64" s="10"/>
      <c r="M64" s="10"/>
      <c r="N64" s="10"/>
      <c r="O64" s="117"/>
    </row>
    <row r="65" spans="1:17">
      <c r="A65" s="10"/>
      <c r="B65" s="300" t="s">
        <v>1432</v>
      </c>
      <c r="C65" s="382"/>
      <c r="D65" s="382"/>
      <c r="E65" s="386"/>
      <c r="F65" s="10"/>
      <c r="G65" s="59"/>
      <c r="H65" s="59"/>
      <c r="I65" s="59"/>
      <c r="J65" s="59"/>
      <c r="K65" s="59"/>
      <c r="L65" s="10"/>
      <c r="M65" s="10"/>
      <c r="N65" s="10"/>
      <c r="O65" s="117"/>
    </row>
    <row r="66" spans="1:17">
      <c r="A66" s="10"/>
      <c r="B66" s="279" t="s">
        <v>1433</v>
      </c>
      <c r="C66" s="383" t="s">
        <v>1439</v>
      </c>
      <c r="D66" s="384">
        <v>0.12</v>
      </c>
      <c r="E66" s="386" t="s">
        <v>1440</v>
      </c>
      <c r="F66" s="10"/>
      <c r="G66" s="59"/>
      <c r="H66" s="59"/>
      <c r="I66" s="59"/>
      <c r="J66" s="59"/>
      <c r="K66" s="59"/>
      <c r="L66" s="10"/>
      <c r="M66" s="10"/>
      <c r="N66" s="10"/>
      <c r="O66" s="117"/>
    </row>
    <row r="67" spans="1:17">
      <c r="A67" s="10"/>
      <c r="B67" s="279" t="s">
        <v>1441</v>
      </c>
      <c r="C67" s="383" t="s">
        <v>1442</v>
      </c>
      <c r="D67" s="384">
        <v>0.05</v>
      </c>
      <c r="E67" s="386" t="s">
        <v>1443</v>
      </c>
      <c r="F67" s="10"/>
      <c r="G67" s="59"/>
      <c r="H67" s="59"/>
      <c r="I67" s="59"/>
      <c r="J67" s="59"/>
      <c r="K67" s="59"/>
      <c r="L67" s="10"/>
      <c r="M67" s="10"/>
      <c r="N67" s="10"/>
      <c r="O67" s="117"/>
    </row>
    <row r="68" spans="1:17">
      <c r="A68" s="10"/>
      <c r="B68" s="279" t="s">
        <v>1444</v>
      </c>
      <c r="C68" s="385">
        <v>29</v>
      </c>
      <c r="D68" s="384">
        <v>0.3</v>
      </c>
      <c r="E68" s="386" t="s">
        <v>1445</v>
      </c>
      <c r="F68" s="10"/>
      <c r="G68" s="59"/>
      <c r="H68" s="59"/>
      <c r="I68" s="59"/>
      <c r="J68" s="59"/>
      <c r="K68" s="59"/>
      <c r="L68" s="10"/>
      <c r="M68" s="10"/>
      <c r="N68" s="10"/>
      <c r="O68" s="117"/>
    </row>
    <row r="69" spans="1:17">
      <c r="A69" s="10"/>
      <c r="B69" s="279" t="s">
        <v>1446</v>
      </c>
      <c r="C69" s="384">
        <v>0.11</v>
      </c>
      <c r="D69" s="384">
        <v>0.02</v>
      </c>
      <c r="E69" s="386" t="s">
        <v>1447</v>
      </c>
      <c r="F69" s="10"/>
      <c r="G69" s="59"/>
      <c r="H69" s="59"/>
      <c r="I69" s="59"/>
      <c r="J69" s="59"/>
      <c r="K69" s="59"/>
      <c r="L69" s="10"/>
      <c r="M69" s="10"/>
      <c r="N69" s="10"/>
      <c r="O69" s="117"/>
    </row>
    <row r="70" spans="1:17">
      <c r="A70" s="10"/>
      <c r="B70" s="279" t="s">
        <v>1436</v>
      </c>
      <c r="C70" s="124" t="s">
        <v>220</v>
      </c>
      <c r="D70" s="124" t="s">
        <v>220</v>
      </c>
      <c r="E70" s="386" t="s">
        <v>1448</v>
      </c>
      <c r="F70" s="10"/>
      <c r="G70" s="59"/>
      <c r="H70" s="59"/>
      <c r="I70" s="59"/>
      <c r="J70" s="59"/>
      <c r="K70" s="59"/>
      <c r="L70" s="10"/>
      <c r="M70" s="10"/>
      <c r="N70" s="10"/>
      <c r="O70" s="117"/>
    </row>
    <row r="71" spans="1:17">
      <c r="A71" s="294" t="s">
        <v>1424</v>
      </c>
      <c r="B71" s="112"/>
      <c r="C71" s="112"/>
      <c r="D71" s="112"/>
      <c r="E71" s="112"/>
      <c r="F71" s="112"/>
      <c r="G71" s="112"/>
      <c r="H71" s="112"/>
      <c r="I71" s="112"/>
      <c r="J71" s="112"/>
      <c r="K71" s="112"/>
      <c r="L71" s="112"/>
      <c r="M71" s="112"/>
      <c r="N71" s="112"/>
      <c r="O71" s="117"/>
    </row>
    <row r="72" spans="1:17">
      <c r="A72" s="119"/>
      <c r="B72" s="119"/>
      <c r="C72" s="119"/>
      <c r="D72" s="119"/>
      <c r="E72" s="119"/>
      <c r="F72" s="119"/>
      <c r="G72" s="119"/>
      <c r="H72" s="119"/>
      <c r="I72" s="119"/>
      <c r="J72" s="119"/>
      <c r="K72" s="119"/>
      <c r="L72" s="119"/>
      <c r="M72" s="119"/>
      <c r="N72" s="119"/>
      <c r="O72" s="120"/>
    </row>
    <row r="73" spans="1:17">
      <c r="A73" s="10"/>
      <c r="B73" s="10"/>
      <c r="C73" s="10"/>
      <c r="D73" s="10"/>
      <c r="E73" s="10"/>
      <c r="F73" s="10"/>
      <c r="G73" s="59"/>
      <c r="H73" s="59"/>
      <c r="I73" s="59"/>
      <c r="J73" s="59"/>
      <c r="K73" s="59"/>
      <c r="L73" s="10"/>
      <c r="M73" s="10"/>
      <c r="N73" s="10"/>
      <c r="O73" s="10"/>
    </row>
    <row r="74" spans="1:17">
      <c r="A74" s="285" t="s">
        <v>31</v>
      </c>
      <c r="B74" s="79"/>
      <c r="C74" s="79"/>
      <c r="D74" s="79"/>
      <c r="E74" s="79"/>
      <c r="F74" s="79"/>
      <c r="G74" s="79"/>
      <c r="H74" s="79"/>
      <c r="I74" s="79"/>
      <c r="J74" s="79"/>
      <c r="K74" s="79"/>
      <c r="L74" s="79"/>
      <c r="M74" s="79"/>
      <c r="N74" s="79"/>
      <c r="O74" s="79"/>
      <c r="P74" s="79"/>
      <c r="Q74" s="79"/>
    </row>
    <row r="75" spans="1:17">
      <c r="A75" s="32" t="s">
        <v>1449</v>
      </c>
      <c r="B75" s="32" t="s">
        <v>410</v>
      </c>
      <c r="C75" s="10"/>
      <c r="D75" s="10"/>
      <c r="E75" s="10"/>
      <c r="F75" s="10"/>
      <c r="G75" s="10"/>
      <c r="H75" s="10"/>
      <c r="I75" s="10"/>
      <c r="J75" s="10"/>
      <c r="K75" s="10"/>
      <c r="L75" s="10"/>
      <c r="M75" s="10"/>
      <c r="N75" s="10"/>
      <c r="O75" s="10"/>
      <c r="P75" s="10"/>
      <c r="Q75" s="10"/>
    </row>
    <row r="76" spans="1:17">
      <c r="A76" s="69" t="s">
        <v>1450</v>
      </c>
      <c r="B76" s="13"/>
      <c r="C76" s="13"/>
      <c r="D76" s="13"/>
      <c r="E76" s="13"/>
      <c r="F76" s="13"/>
      <c r="G76" s="13"/>
      <c r="H76" s="13"/>
      <c r="I76" s="13"/>
      <c r="J76" s="13"/>
      <c r="K76" s="13"/>
      <c r="L76" s="13"/>
      <c r="M76" s="13"/>
      <c r="N76" s="13"/>
      <c r="O76" s="104"/>
      <c r="P76" s="104"/>
      <c r="Q76" s="104"/>
    </row>
    <row r="77" spans="1:17">
      <c r="A77" s="13"/>
      <c r="B77" s="70"/>
      <c r="C77" s="13"/>
      <c r="D77" s="13"/>
      <c r="E77" s="13"/>
      <c r="F77" s="619" t="s">
        <v>80</v>
      </c>
      <c r="G77" s="1117" t="s">
        <v>81</v>
      </c>
      <c r="H77" s="1118"/>
      <c r="I77" s="1118"/>
      <c r="J77" s="1118"/>
      <c r="K77" s="1118"/>
      <c r="L77" s="1118"/>
      <c r="M77" s="1118"/>
      <c r="N77" s="1118"/>
      <c r="O77" s="1118"/>
      <c r="P77" s="1119"/>
      <c r="Q77" s="13"/>
    </row>
    <row r="78" spans="1:17" ht="45">
      <c r="A78" s="13"/>
      <c r="B78" s="654" t="s">
        <v>1096</v>
      </c>
      <c r="C78" s="602" t="s">
        <v>451</v>
      </c>
      <c r="D78" s="478" t="s">
        <v>452</v>
      </c>
      <c r="E78" s="702"/>
      <c r="F78" s="620">
        <v>0</v>
      </c>
      <c r="G78" s="111">
        <v>2026</v>
      </c>
      <c r="H78" s="33">
        <v>2027</v>
      </c>
      <c r="I78" s="34">
        <v>2028</v>
      </c>
      <c r="J78" s="33">
        <v>2029</v>
      </c>
      <c r="K78" s="34">
        <v>2030</v>
      </c>
      <c r="L78" s="33">
        <v>2031</v>
      </c>
      <c r="M78" s="35">
        <v>2032</v>
      </c>
      <c r="N78" s="34">
        <v>2033</v>
      </c>
      <c r="O78" s="33">
        <v>2034</v>
      </c>
      <c r="P78" s="33">
        <v>2035</v>
      </c>
      <c r="Q78" s="13"/>
    </row>
    <row r="79" spans="1:17">
      <c r="A79" s="13"/>
      <c r="B79" s="387" t="s">
        <v>1451</v>
      </c>
      <c r="C79" s="603"/>
      <c r="D79" s="585"/>
      <c r="E79" s="496"/>
      <c r="F79" s="537"/>
      <c r="G79" s="656"/>
      <c r="H79" s="656"/>
      <c r="I79" s="656"/>
      <c r="J79" s="656"/>
      <c r="K79" s="656"/>
      <c r="L79" s="656"/>
      <c r="M79" s="656"/>
      <c r="N79" s="656"/>
      <c r="O79" s="656"/>
      <c r="P79" s="536"/>
      <c r="Q79" s="13"/>
    </row>
    <row r="80" spans="1:17">
      <c r="A80" s="13"/>
      <c r="B80" s="380" t="s">
        <v>1452</v>
      </c>
      <c r="C80" s="799"/>
      <c r="D80" s="782"/>
      <c r="E80" s="870"/>
      <c r="F80" s="133"/>
      <c r="G80" s="657">
        <f>F80*(1+'BDD Coûts unitaires repères'!$K$15)^($G$78-$F$78)</f>
        <v>0</v>
      </c>
      <c r="H80" s="657">
        <f>G80*(1+'BDD Coûts unitaires repères'!L$15)</f>
        <v>0</v>
      </c>
      <c r="I80" s="657">
        <f>H80*(1+'BDD Coûts unitaires repères'!M15)</f>
        <v>0</v>
      </c>
      <c r="J80" s="657">
        <f>I80*(1+'BDD Coûts unitaires repères'!N15)</f>
        <v>0</v>
      </c>
      <c r="K80" s="657">
        <f>J80*(1+'BDD Coûts unitaires repères'!O15)</f>
        <v>0</v>
      </c>
      <c r="L80" s="657">
        <f>K80*(1+'BDD Coûts unitaires repères'!P15)</f>
        <v>0</v>
      </c>
      <c r="M80" s="657">
        <f>L80*(1+'BDD Coûts unitaires repères'!Q15)</f>
        <v>0</v>
      </c>
      <c r="N80" s="657">
        <f>M80*(1+'BDD Coûts unitaires repères'!R15)</f>
        <v>0</v>
      </c>
      <c r="O80" s="657">
        <f>N80*(1+'BDD Coûts unitaires repères'!S15)</f>
        <v>0</v>
      </c>
      <c r="P80" s="671">
        <f>O80*(1+'BDD Coûts unitaires repères'!T15)</f>
        <v>0</v>
      </c>
      <c r="Q80" s="13"/>
    </row>
    <row r="81" spans="1:17">
      <c r="A81" s="13"/>
      <c r="B81" s="380" t="s">
        <v>1453</v>
      </c>
      <c r="C81" s="799"/>
      <c r="D81" s="782"/>
      <c r="E81" s="870"/>
      <c r="F81" s="133"/>
      <c r="G81" s="657">
        <f>F81*(1+'BDD Coûts unitaires repères'!$K$15)^($G$78-$F$78)</f>
        <v>0</v>
      </c>
      <c r="H81" s="657">
        <f>G81*(1+'BDD Coûts unitaires repères'!L$15)</f>
        <v>0</v>
      </c>
      <c r="I81" s="657">
        <f t="shared" ref="I81:P81" si="1">H81</f>
        <v>0</v>
      </c>
      <c r="J81" s="657">
        <f t="shared" si="1"/>
        <v>0</v>
      </c>
      <c r="K81" s="657">
        <f t="shared" si="1"/>
        <v>0</v>
      </c>
      <c r="L81" s="657">
        <f t="shared" si="1"/>
        <v>0</v>
      </c>
      <c r="M81" s="657">
        <f t="shared" si="1"/>
        <v>0</v>
      </c>
      <c r="N81" s="657">
        <f t="shared" si="1"/>
        <v>0</v>
      </c>
      <c r="O81" s="657">
        <f t="shared" si="1"/>
        <v>0</v>
      </c>
      <c r="P81" s="671">
        <f t="shared" si="1"/>
        <v>0</v>
      </c>
      <c r="Q81" s="13"/>
    </row>
    <row r="82" spans="1:17">
      <c r="A82" s="13"/>
      <c r="B82" s="288" t="s">
        <v>1433</v>
      </c>
      <c r="C82" s="603">
        <f>$C$79</f>
        <v>0</v>
      </c>
      <c r="D82" s="585">
        <f>$D$79</f>
        <v>0</v>
      </c>
      <c r="E82" s="870"/>
      <c r="F82" s="657"/>
      <c r="G82" s="657"/>
      <c r="H82" s="657"/>
      <c r="I82" s="657"/>
      <c r="J82" s="657"/>
      <c r="K82" s="657"/>
      <c r="L82" s="657"/>
      <c r="M82" s="657"/>
      <c r="N82" s="657"/>
      <c r="O82" s="657"/>
      <c r="P82" s="671"/>
      <c r="Q82" s="13"/>
    </row>
    <row r="83" spans="1:17">
      <c r="A83" s="13"/>
      <c r="B83" s="380" t="s">
        <v>1454</v>
      </c>
      <c r="C83" s="799"/>
      <c r="D83" s="782"/>
      <c r="E83" s="870"/>
      <c r="F83" s="133"/>
      <c r="G83" s="657">
        <f>F83*(1+'BDD Coûts unitaires repères'!K18)^($G$78-$F$78)</f>
        <v>0</v>
      </c>
      <c r="H83" s="657">
        <f>G83*(1+'BDD Coûts unitaires repères'!L18)</f>
        <v>0</v>
      </c>
      <c r="I83" s="657">
        <f>H83*(1+'BDD Coûts unitaires repères'!M18)</f>
        <v>0</v>
      </c>
      <c r="J83" s="657">
        <f>I83*(1+'BDD Coûts unitaires repères'!N18)</f>
        <v>0</v>
      </c>
      <c r="K83" s="657">
        <f>J83*(1+'BDD Coûts unitaires repères'!O18)</f>
        <v>0</v>
      </c>
      <c r="L83" s="657">
        <f>K83*(1+'BDD Coûts unitaires repères'!P18)</f>
        <v>0</v>
      </c>
      <c r="M83" s="657">
        <f>L83*(1+'BDD Coûts unitaires repères'!Q18)</f>
        <v>0</v>
      </c>
      <c r="N83" s="657">
        <f>M83*(1+'BDD Coûts unitaires repères'!R18)</f>
        <v>0</v>
      </c>
      <c r="O83" s="657">
        <f>N83*(1+'BDD Coûts unitaires repères'!S18)</f>
        <v>0</v>
      </c>
      <c r="P83" s="671">
        <f>O83*(1+'BDD Coûts unitaires repères'!T18)</f>
        <v>0</v>
      </c>
      <c r="Q83" s="13"/>
    </row>
    <row r="84" spans="1:17">
      <c r="A84" s="13"/>
      <c r="B84" s="380" t="s">
        <v>1455</v>
      </c>
      <c r="C84" s="799"/>
      <c r="D84" s="782"/>
      <c r="E84" s="870"/>
      <c r="F84" s="133"/>
      <c r="G84" s="657">
        <f>F84*(1+'BDD Coûts unitaires repères'!K19)^($G$78-$F$78)</f>
        <v>0</v>
      </c>
      <c r="H84" s="657">
        <f>G84*(1+'BDD Coûts unitaires repères'!L19)</f>
        <v>0</v>
      </c>
      <c r="I84" s="657">
        <f>H84*(1+'BDD Coûts unitaires repères'!M19)</f>
        <v>0</v>
      </c>
      <c r="J84" s="657">
        <f>I84*(1+'BDD Coûts unitaires repères'!N19)</f>
        <v>0</v>
      </c>
      <c r="K84" s="657">
        <f>J84*(1+'BDD Coûts unitaires repères'!O19)</f>
        <v>0</v>
      </c>
      <c r="L84" s="657">
        <f>K84*(1+'BDD Coûts unitaires repères'!P19)</f>
        <v>0</v>
      </c>
      <c r="M84" s="657">
        <f>L84*(1+'BDD Coûts unitaires repères'!Q19)</f>
        <v>0</v>
      </c>
      <c r="N84" s="657">
        <f>M84*(1+'BDD Coûts unitaires repères'!R19)</f>
        <v>0</v>
      </c>
      <c r="O84" s="657">
        <f>N84*(1+'BDD Coûts unitaires repères'!S19)</f>
        <v>0</v>
      </c>
      <c r="P84" s="671">
        <f>O84*(1+'BDD Coûts unitaires repères'!T19)</f>
        <v>0</v>
      </c>
      <c r="Q84" s="13"/>
    </row>
    <row r="85" spans="1:17">
      <c r="A85" s="13"/>
      <c r="B85" s="380" t="s">
        <v>1456</v>
      </c>
      <c r="C85" s="799"/>
      <c r="D85" s="782"/>
      <c r="E85" s="870"/>
      <c r="F85" s="133"/>
      <c r="G85" s="657">
        <f>F85*(1+'BDD Coûts unitaires repères'!K20)^($G$78-$F$78)</f>
        <v>0</v>
      </c>
      <c r="H85" s="657">
        <f>G85*(1+'BDD Coûts unitaires repères'!L20)</f>
        <v>0</v>
      </c>
      <c r="I85" s="657">
        <f>H85*(1+'BDD Coûts unitaires repères'!M20)</f>
        <v>0</v>
      </c>
      <c r="J85" s="657">
        <f>I85*(1+'BDD Coûts unitaires repères'!N20)</f>
        <v>0</v>
      </c>
      <c r="K85" s="657">
        <f>J85*(1+'BDD Coûts unitaires repères'!O20)</f>
        <v>0</v>
      </c>
      <c r="L85" s="657">
        <f>K85*(1+'BDD Coûts unitaires repères'!P20)</f>
        <v>0</v>
      </c>
      <c r="M85" s="657">
        <f>L85*(1+'BDD Coûts unitaires repères'!Q20)</f>
        <v>0</v>
      </c>
      <c r="N85" s="657">
        <f>M85*(1+'BDD Coûts unitaires repères'!R20)</f>
        <v>0</v>
      </c>
      <c r="O85" s="657">
        <f>N85*(1+'BDD Coûts unitaires repères'!S20)</f>
        <v>0</v>
      </c>
      <c r="P85" s="671">
        <f>O85*(1+'BDD Coûts unitaires repères'!T20)</f>
        <v>0</v>
      </c>
      <c r="Q85" s="13"/>
    </row>
    <row r="86" spans="1:17">
      <c r="A86" s="13"/>
      <c r="B86" s="288" t="s">
        <v>1435</v>
      </c>
      <c r="C86" s="603">
        <f>$C$79</f>
        <v>0</v>
      </c>
      <c r="D86" s="585">
        <f>$D$79</f>
        <v>0</v>
      </c>
      <c r="E86" s="870"/>
      <c r="F86" s="657"/>
      <c r="G86" s="657"/>
      <c r="H86" s="657"/>
      <c r="I86" s="657"/>
      <c r="J86" s="657"/>
      <c r="K86" s="657"/>
      <c r="L86" s="657"/>
      <c r="M86" s="657"/>
      <c r="N86" s="657"/>
      <c r="O86" s="657"/>
      <c r="P86" s="671"/>
      <c r="Q86" s="13"/>
    </row>
    <row r="87" spans="1:17">
      <c r="A87" s="13"/>
      <c r="B87" s="380" t="s">
        <v>1457</v>
      </c>
      <c r="C87" s="799"/>
      <c r="D87" s="782"/>
      <c r="E87" s="870"/>
      <c r="F87" s="133"/>
      <c r="G87" s="657">
        <f>F87</f>
        <v>0</v>
      </c>
      <c r="H87" s="657">
        <f t="shared" ref="H87:P87" si="2">G87</f>
        <v>0</v>
      </c>
      <c r="I87" s="657">
        <f t="shared" si="2"/>
        <v>0</v>
      </c>
      <c r="J87" s="657">
        <f t="shared" si="2"/>
        <v>0</v>
      </c>
      <c r="K87" s="657">
        <f t="shared" si="2"/>
        <v>0</v>
      </c>
      <c r="L87" s="657">
        <f t="shared" si="2"/>
        <v>0</v>
      </c>
      <c r="M87" s="657">
        <f t="shared" si="2"/>
        <v>0</v>
      </c>
      <c r="N87" s="657">
        <f t="shared" si="2"/>
        <v>0</v>
      </c>
      <c r="O87" s="657">
        <f t="shared" si="2"/>
        <v>0</v>
      </c>
      <c r="P87" s="671">
        <f t="shared" si="2"/>
        <v>0</v>
      </c>
      <c r="Q87" s="13"/>
    </row>
    <row r="88" spans="1:17">
      <c r="A88" s="13"/>
      <c r="B88" s="380" t="s">
        <v>1458</v>
      </c>
      <c r="C88" s="799"/>
      <c r="D88" s="782"/>
      <c r="E88" s="870"/>
      <c r="F88" s="133"/>
      <c r="G88" s="657">
        <f>F88</f>
        <v>0</v>
      </c>
      <c r="H88" s="657">
        <f t="shared" ref="H88:P88" si="3">G88</f>
        <v>0</v>
      </c>
      <c r="I88" s="657">
        <f t="shared" si="3"/>
        <v>0</v>
      </c>
      <c r="J88" s="657">
        <f t="shared" si="3"/>
        <v>0</v>
      </c>
      <c r="K88" s="657">
        <f t="shared" si="3"/>
        <v>0</v>
      </c>
      <c r="L88" s="657">
        <f t="shared" si="3"/>
        <v>0</v>
      </c>
      <c r="M88" s="657">
        <f t="shared" si="3"/>
        <v>0</v>
      </c>
      <c r="N88" s="657">
        <f t="shared" si="3"/>
        <v>0</v>
      </c>
      <c r="O88" s="657">
        <f t="shared" si="3"/>
        <v>0</v>
      </c>
      <c r="P88" s="671">
        <f t="shared" si="3"/>
        <v>0</v>
      </c>
      <c r="Q88" s="13"/>
    </row>
    <row r="89" spans="1:17">
      <c r="A89" s="13"/>
      <c r="B89" s="288" t="s">
        <v>1444</v>
      </c>
      <c r="C89" s="603">
        <f>$C$79</f>
        <v>0</v>
      </c>
      <c r="D89" s="585">
        <f>$D$79</f>
        <v>0</v>
      </c>
      <c r="E89" s="870"/>
      <c r="F89" s="657"/>
      <c r="G89" s="657"/>
      <c r="H89" s="657"/>
      <c r="I89" s="657"/>
      <c r="J89" s="657"/>
      <c r="K89" s="657"/>
      <c r="L89" s="657"/>
      <c r="M89" s="657"/>
      <c r="N89" s="657"/>
      <c r="O89" s="657"/>
      <c r="P89" s="671"/>
      <c r="Q89" s="13"/>
    </row>
    <row r="90" spans="1:17">
      <c r="A90" s="13"/>
      <c r="B90" s="380" t="s">
        <v>1459</v>
      </c>
      <c r="C90" s="799"/>
      <c r="D90" s="782"/>
      <c r="E90" s="870"/>
      <c r="F90" s="133"/>
      <c r="G90" s="657">
        <f>F90*(1+'BDD Coûts unitaires repères'!K16)^($G$78-$F$78)</f>
        <v>0</v>
      </c>
      <c r="H90" s="657">
        <f>G90*(1+'BDD Coûts unitaires repères'!L16)</f>
        <v>0</v>
      </c>
      <c r="I90" s="657">
        <f>H90*(1+'BDD Coûts unitaires repères'!M16)</f>
        <v>0</v>
      </c>
      <c r="J90" s="657">
        <f>I90*(1+'BDD Coûts unitaires repères'!N16)</f>
        <v>0</v>
      </c>
      <c r="K90" s="657">
        <f>J90*(1+'BDD Coûts unitaires repères'!O16)</f>
        <v>0</v>
      </c>
      <c r="L90" s="657">
        <f>K90*(1+'BDD Coûts unitaires repères'!P16)</f>
        <v>0</v>
      </c>
      <c r="M90" s="657">
        <f>L90*(1+'BDD Coûts unitaires repères'!Q16)</f>
        <v>0</v>
      </c>
      <c r="N90" s="657">
        <f>M90*(1+'BDD Coûts unitaires repères'!R16)</f>
        <v>0</v>
      </c>
      <c r="O90" s="657">
        <f>N90*(1+'BDD Coûts unitaires repères'!S16)</f>
        <v>0</v>
      </c>
      <c r="P90" s="671">
        <f>O90*(1+'BDD Coûts unitaires repères'!T16)</f>
        <v>0</v>
      </c>
      <c r="Q90" s="13"/>
    </row>
    <row r="91" spans="1:17">
      <c r="A91" s="13"/>
      <c r="B91" s="380" t="s">
        <v>1460</v>
      </c>
      <c r="C91" s="799"/>
      <c r="D91" s="782"/>
      <c r="E91" s="870"/>
      <c r="F91" s="133"/>
      <c r="G91" s="657">
        <f>F91*(1+'BDD Coûts unitaires repères'!K17)^($G$78-$F$78)</f>
        <v>0</v>
      </c>
      <c r="H91" s="657">
        <f>G91*(1+'BDD Coûts unitaires repères'!L17)</f>
        <v>0</v>
      </c>
      <c r="I91" s="657">
        <f>H91*(1+'BDD Coûts unitaires repères'!M17)</f>
        <v>0</v>
      </c>
      <c r="J91" s="657">
        <f>I91*(1+'BDD Coûts unitaires repères'!N17)</f>
        <v>0</v>
      </c>
      <c r="K91" s="657">
        <f>J91*(1+'BDD Coûts unitaires repères'!O17)</f>
        <v>0</v>
      </c>
      <c r="L91" s="657">
        <f>K91*(1+'BDD Coûts unitaires repères'!P17)</f>
        <v>0</v>
      </c>
      <c r="M91" s="657">
        <f>L91*(1+'BDD Coûts unitaires repères'!Q17)</f>
        <v>0</v>
      </c>
      <c r="N91" s="657">
        <f>M91*(1+'BDD Coûts unitaires repères'!R17)</f>
        <v>0</v>
      </c>
      <c r="O91" s="657">
        <f>N91*(1+'BDD Coûts unitaires repères'!S17)</f>
        <v>0</v>
      </c>
      <c r="P91" s="671">
        <f>O91*(1+'BDD Coûts unitaires repères'!T17)</f>
        <v>0</v>
      </c>
      <c r="Q91" s="13"/>
    </row>
    <row r="92" spans="1:17">
      <c r="A92" s="13"/>
      <c r="B92" s="288" t="s">
        <v>1461</v>
      </c>
      <c r="C92" s="603">
        <f>$C$79</f>
        <v>0</v>
      </c>
      <c r="D92" s="585">
        <f>$D$79</f>
        <v>0</v>
      </c>
      <c r="E92" s="870"/>
      <c r="F92" s="657"/>
      <c r="G92" s="657"/>
      <c r="H92" s="657"/>
      <c r="I92" s="657"/>
      <c r="J92" s="657"/>
      <c r="K92" s="657"/>
      <c r="L92" s="657"/>
      <c r="M92" s="657"/>
      <c r="N92" s="657"/>
      <c r="O92" s="657"/>
      <c r="P92" s="671"/>
      <c r="Q92" s="13"/>
    </row>
    <row r="93" spans="1:17">
      <c r="A93" s="13"/>
      <c r="B93" s="380" t="s">
        <v>1462</v>
      </c>
      <c r="C93" s="799"/>
      <c r="D93" s="782"/>
      <c r="E93" s="870"/>
      <c r="F93" s="133"/>
      <c r="G93" s="657">
        <f>F93</f>
        <v>0</v>
      </c>
      <c r="H93" s="657">
        <f t="shared" ref="H93:P93" si="4">G93</f>
        <v>0</v>
      </c>
      <c r="I93" s="657">
        <f t="shared" si="4"/>
        <v>0</v>
      </c>
      <c r="J93" s="657">
        <f t="shared" si="4"/>
        <v>0</v>
      </c>
      <c r="K93" s="657">
        <f t="shared" si="4"/>
        <v>0</v>
      </c>
      <c r="L93" s="657">
        <f t="shared" si="4"/>
        <v>0</v>
      </c>
      <c r="M93" s="657">
        <f t="shared" si="4"/>
        <v>0</v>
      </c>
      <c r="N93" s="657">
        <f t="shared" si="4"/>
        <v>0</v>
      </c>
      <c r="O93" s="657">
        <f t="shared" si="4"/>
        <v>0</v>
      </c>
      <c r="P93" s="671">
        <f t="shared" si="4"/>
        <v>0</v>
      </c>
      <c r="Q93" s="13"/>
    </row>
    <row r="94" spans="1:17">
      <c r="A94" s="13"/>
      <c r="B94" s="380" t="s">
        <v>1463</v>
      </c>
      <c r="C94" s="799"/>
      <c r="D94" s="782"/>
      <c r="E94" s="870"/>
      <c r="F94" s="133"/>
      <c r="G94" s="657">
        <f>F94</f>
        <v>0</v>
      </c>
      <c r="H94" s="657">
        <f t="shared" ref="H94:P94" si="5">G94</f>
        <v>0</v>
      </c>
      <c r="I94" s="657">
        <f t="shared" si="5"/>
        <v>0</v>
      </c>
      <c r="J94" s="657">
        <f t="shared" si="5"/>
        <v>0</v>
      </c>
      <c r="K94" s="657">
        <f t="shared" si="5"/>
        <v>0</v>
      </c>
      <c r="L94" s="657">
        <f t="shared" si="5"/>
        <v>0</v>
      </c>
      <c r="M94" s="657">
        <f t="shared" si="5"/>
        <v>0</v>
      </c>
      <c r="N94" s="657">
        <f t="shared" si="5"/>
        <v>0</v>
      </c>
      <c r="O94" s="657">
        <f t="shared" si="5"/>
        <v>0</v>
      </c>
      <c r="P94" s="671">
        <f t="shared" si="5"/>
        <v>0</v>
      </c>
      <c r="Q94" s="13"/>
    </row>
    <row r="95" spans="1:17">
      <c r="A95" s="13"/>
      <c r="B95" s="381" t="s">
        <v>1464</v>
      </c>
      <c r="C95" s="800"/>
      <c r="D95" s="783"/>
      <c r="E95" s="871"/>
      <c r="F95" s="135"/>
      <c r="G95" s="868">
        <f>F95</f>
        <v>0</v>
      </c>
      <c r="H95" s="868">
        <f t="shared" ref="H95:P95" si="6">G95</f>
        <v>0</v>
      </c>
      <c r="I95" s="868">
        <f t="shared" si="6"/>
        <v>0</v>
      </c>
      <c r="J95" s="868">
        <f t="shared" si="6"/>
        <v>0</v>
      </c>
      <c r="K95" s="868">
        <f t="shared" si="6"/>
        <v>0</v>
      </c>
      <c r="L95" s="868">
        <f t="shared" si="6"/>
        <v>0</v>
      </c>
      <c r="M95" s="868">
        <f t="shared" si="6"/>
        <v>0</v>
      </c>
      <c r="N95" s="868">
        <f t="shared" si="6"/>
        <v>0</v>
      </c>
      <c r="O95" s="868">
        <f t="shared" si="6"/>
        <v>0</v>
      </c>
      <c r="P95" s="869">
        <f t="shared" si="6"/>
        <v>0</v>
      </c>
      <c r="Q95" s="13"/>
    </row>
    <row r="96" spans="1:17">
      <c r="A96" s="13"/>
      <c r="B96" s="388"/>
      <c r="C96" s="388"/>
      <c r="D96" s="388"/>
      <c r="E96" s="388"/>
      <c r="F96" s="388"/>
      <c r="G96" s="388"/>
      <c r="H96" s="388"/>
      <c r="I96" s="388"/>
      <c r="J96" s="388"/>
      <c r="K96" s="388"/>
      <c r="L96" s="388"/>
      <c r="M96" s="388"/>
      <c r="N96" s="388"/>
      <c r="O96" s="13"/>
      <c r="P96" s="13"/>
      <c r="Q96" s="13"/>
    </row>
    <row r="97" spans="1:17">
      <c r="A97" s="10"/>
      <c r="B97" s="10"/>
      <c r="C97" s="10"/>
      <c r="D97" s="10"/>
      <c r="E97" s="10"/>
      <c r="F97" s="10"/>
      <c r="G97" s="10"/>
      <c r="H97" s="10"/>
      <c r="I97" s="10"/>
      <c r="J97" s="10"/>
      <c r="K97" s="10"/>
      <c r="L97" s="10"/>
      <c r="M97" s="10"/>
      <c r="N97" s="10"/>
      <c r="O97" s="10"/>
    </row>
    <row r="98" spans="1:17">
      <c r="A98" s="113" t="s">
        <v>547</v>
      </c>
      <c r="B98" s="114"/>
      <c r="C98" s="114"/>
      <c r="D98" s="114"/>
      <c r="E98" s="114"/>
      <c r="F98" s="114"/>
      <c r="G98" s="114"/>
      <c r="H98" s="114"/>
      <c r="I98" s="114"/>
      <c r="J98" s="114"/>
      <c r="K98" s="114"/>
      <c r="L98" s="114"/>
      <c r="M98" s="114"/>
      <c r="N98" s="114"/>
      <c r="O98" s="115"/>
    </row>
    <row r="99" spans="1:17">
      <c r="A99" s="116" t="s">
        <v>468</v>
      </c>
      <c r="B99" s="112"/>
      <c r="C99" s="112"/>
      <c r="D99" s="112"/>
      <c r="E99" s="112"/>
      <c r="F99" s="112"/>
      <c r="G99" s="112"/>
      <c r="H99" s="112"/>
      <c r="I99" s="112"/>
      <c r="J99" s="112"/>
      <c r="K99" s="112"/>
      <c r="L99" s="112"/>
      <c r="M99" s="112"/>
      <c r="N99" s="112"/>
      <c r="O99" s="117"/>
    </row>
    <row r="100" spans="1:17">
      <c r="A100" s="453" t="s">
        <v>3</v>
      </c>
      <c r="B100" s="119"/>
      <c r="C100" s="119"/>
      <c r="D100" s="119"/>
      <c r="E100" s="119"/>
      <c r="F100" s="119"/>
      <c r="G100" s="119"/>
      <c r="H100" s="119"/>
      <c r="I100" s="119"/>
      <c r="J100" s="119"/>
      <c r="K100" s="119"/>
      <c r="L100" s="119"/>
      <c r="M100" s="119"/>
      <c r="N100" s="119"/>
      <c r="O100" s="120"/>
    </row>
    <row r="101" spans="1:17">
      <c r="A101" s="10"/>
      <c r="B101" s="10"/>
      <c r="C101" s="10"/>
      <c r="D101" s="10"/>
      <c r="E101" s="10"/>
      <c r="F101" s="10"/>
      <c r="G101" s="10"/>
      <c r="H101" s="10"/>
      <c r="I101" s="10"/>
      <c r="J101" s="10"/>
      <c r="K101" s="10"/>
      <c r="L101" s="10"/>
      <c r="M101" s="10"/>
      <c r="N101" s="10"/>
      <c r="O101" s="117"/>
    </row>
    <row r="102" spans="1:17" s="557" customFormat="1">
      <c r="A102" s="285" t="s">
        <v>39</v>
      </c>
      <c r="B102" s="79"/>
      <c r="C102" s="79"/>
      <c r="D102" s="79"/>
      <c r="E102" s="79"/>
      <c r="F102" s="79"/>
      <c r="G102" s="79"/>
      <c r="H102" s="79"/>
      <c r="I102" s="79"/>
      <c r="J102" s="79"/>
      <c r="K102" s="79"/>
      <c r="L102" s="79"/>
      <c r="M102" s="79"/>
      <c r="N102" s="79"/>
      <c r="O102" s="79"/>
      <c r="P102" s="79"/>
      <c r="Q102" s="79"/>
    </row>
    <row r="103" spans="1:17">
      <c r="A103" s="32" t="s">
        <v>1465</v>
      </c>
      <c r="B103" s="32" t="s">
        <v>410</v>
      </c>
      <c r="C103" s="10"/>
      <c r="D103" s="10"/>
      <c r="E103" s="10"/>
      <c r="F103" s="10"/>
      <c r="G103" s="10"/>
      <c r="H103" s="10"/>
      <c r="I103" s="10"/>
      <c r="J103" s="10"/>
      <c r="K103" s="10"/>
      <c r="L103" s="10"/>
      <c r="M103" s="10"/>
      <c r="N103" s="10"/>
      <c r="O103" s="10"/>
      <c r="P103" s="10"/>
      <c r="Q103" s="10"/>
    </row>
    <row r="104" spans="1:17">
      <c r="A104" s="109" t="s">
        <v>470</v>
      </c>
      <c r="B104" s="10"/>
      <c r="C104" s="10"/>
      <c r="D104" s="10"/>
      <c r="E104" s="10"/>
      <c r="F104" s="10"/>
      <c r="G104" s="10"/>
      <c r="H104" s="10"/>
      <c r="I104" s="10"/>
      <c r="J104" s="10"/>
      <c r="K104" s="10"/>
      <c r="L104" s="10"/>
      <c r="M104" s="10"/>
      <c r="N104" s="10"/>
      <c r="O104" s="10"/>
      <c r="P104" s="10"/>
      <c r="Q104" s="10"/>
    </row>
    <row r="105" spans="1:17">
      <c r="A105" s="110" t="s">
        <v>1466</v>
      </c>
      <c r="B105" s="10"/>
      <c r="C105" s="10"/>
      <c r="D105" s="10"/>
      <c r="E105" s="10"/>
      <c r="F105" s="10"/>
      <c r="G105" s="10"/>
      <c r="H105" s="10"/>
      <c r="I105" s="10"/>
      <c r="J105" s="10"/>
      <c r="K105" s="10"/>
      <c r="L105" s="10"/>
      <c r="M105" s="10"/>
      <c r="N105" s="10"/>
      <c r="O105" s="10"/>
      <c r="P105" s="10"/>
      <c r="Q105" s="10"/>
    </row>
    <row r="106" spans="1:17">
      <c r="A106" s="286" t="s">
        <v>1467</v>
      </c>
      <c r="B106" s="10"/>
      <c r="C106" s="10"/>
      <c r="D106" s="10"/>
      <c r="E106" s="10"/>
      <c r="F106" s="10"/>
      <c r="G106" s="10"/>
      <c r="H106" s="10"/>
      <c r="I106" s="10"/>
      <c r="J106" s="10"/>
      <c r="K106" s="10"/>
      <c r="L106" s="10"/>
      <c r="M106" s="10"/>
      <c r="N106" s="10"/>
      <c r="O106" s="10"/>
      <c r="P106" s="10"/>
      <c r="Q106" s="10"/>
    </row>
    <row r="107" spans="1:17">
      <c r="A107" s="13"/>
      <c r="B107" s="390" t="s">
        <v>1468</v>
      </c>
      <c r="C107" s="60" t="s">
        <v>20</v>
      </c>
      <c r="D107" s="13"/>
      <c r="E107" s="13"/>
      <c r="F107" s="13"/>
      <c r="G107" s="13"/>
      <c r="H107" s="13"/>
      <c r="I107" s="13"/>
      <c r="J107" s="13"/>
      <c r="K107" s="13"/>
      <c r="L107" s="13"/>
      <c r="M107" s="13"/>
      <c r="N107" s="13"/>
      <c r="O107" s="13"/>
      <c r="P107" s="13"/>
      <c r="Q107" s="13"/>
    </row>
    <row r="108" spans="1:17">
      <c r="A108" s="389"/>
      <c r="B108" s="13"/>
      <c r="C108" s="13"/>
      <c r="D108" s="13"/>
      <c r="E108" s="13"/>
      <c r="F108" s="13"/>
      <c r="G108" s="13"/>
      <c r="H108" s="13"/>
      <c r="I108" s="13"/>
      <c r="J108" s="13"/>
      <c r="K108" s="13"/>
      <c r="L108" s="13"/>
      <c r="M108" s="13"/>
      <c r="N108" s="13"/>
      <c r="O108" s="13"/>
      <c r="P108" s="13"/>
      <c r="Q108" s="13"/>
    </row>
    <row r="109" spans="1:17">
      <c r="A109" s="13"/>
      <c r="B109" s="13"/>
      <c r="C109" s="13"/>
      <c r="D109" s="13"/>
      <c r="E109" s="13"/>
      <c r="F109" s="13"/>
      <c r="G109" s="1117" t="s">
        <v>81</v>
      </c>
      <c r="H109" s="1118"/>
      <c r="I109" s="1118"/>
      <c r="J109" s="1118"/>
      <c r="K109" s="1118"/>
      <c r="L109" s="1118"/>
      <c r="M109" s="1118"/>
      <c r="N109" s="1118"/>
      <c r="O109" s="1118"/>
      <c r="P109" s="1119"/>
      <c r="Q109" s="13"/>
    </row>
    <row r="110" spans="1:17" ht="45">
      <c r="A110" s="13"/>
      <c r="B110" s="654" t="s">
        <v>829</v>
      </c>
      <c r="C110" s="602" t="s">
        <v>451</v>
      </c>
      <c r="D110" s="478" t="s">
        <v>452</v>
      </c>
      <c r="E110" s="36"/>
      <c r="F110" s="37"/>
      <c r="G110" s="111">
        <v>2026</v>
      </c>
      <c r="H110" s="33">
        <v>2027</v>
      </c>
      <c r="I110" s="34">
        <v>2028</v>
      </c>
      <c r="J110" s="33">
        <v>2029</v>
      </c>
      <c r="K110" s="34">
        <v>2030</v>
      </c>
      <c r="L110" s="33">
        <v>2031</v>
      </c>
      <c r="M110" s="35">
        <v>2032</v>
      </c>
      <c r="N110" s="34">
        <v>2033</v>
      </c>
      <c r="O110" s="33">
        <v>2034</v>
      </c>
      <c r="P110" s="33">
        <v>2035</v>
      </c>
      <c r="Q110" s="13"/>
    </row>
    <row r="111" spans="1:17">
      <c r="A111" s="13"/>
      <c r="B111" s="130" t="s">
        <v>1469</v>
      </c>
      <c r="C111" s="633" t="s">
        <v>180</v>
      </c>
      <c r="D111" s="585">
        <f>$D$79</f>
        <v>0</v>
      </c>
      <c r="E111" s="838"/>
      <c r="F111" s="700"/>
      <c r="G111" s="668">
        <f>IF($C113="HT",G113+G112,G113)</f>
        <v>0</v>
      </c>
      <c r="H111" s="668">
        <f t="shared" ref="H111:P111" si="7">IF($C113="HT",H113+H112,H113)</f>
        <v>0</v>
      </c>
      <c r="I111" s="668">
        <f t="shared" si="7"/>
        <v>0</v>
      </c>
      <c r="J111" s="668">
        <f t="shared" si="7"/>
        <v>0</v>
      </c>
      <c r="K111" s="668">
        <f t="shared" si="7"/>
        <v>0</v>
      </c>
      <c r="L111" s="668">
        <f t="shared" si="7"/>
        <v>0</v>
      </c>
      <c r="M111" s="668">
        <f t="shared" si="7"/>
        <v>0</v>
      </c>
      <c r="N111" s="668">
        <f t="shared" si="7"/>
        <v>0</v>
      </c>
      <c r="O111" s="668">
        <f t="shared" si="7"/>
        <v>0</v>
      </c>
      <c r="P111" s="668">
        <f t="shared" si="7"/>
        <v>0</v>
      </c>
      <c r="Q111" s="13"/>
    </row>
    <row r="112" spans="1:17">
      <c r="A112" s="509"/>
      <c r="B112" s="528" t="str">
        <f>"TVA (à "&amp;C112*100&amp;"%)"</f>
        <v>TVA (à 20%)</v>
      </c>
      <c r="C112" s="854">
        <v>0.2</v>
      </c>
      <c r="D112" s="853"/>
      <c r="E112" s="13"/>
      <c r="F112" s="788"/>
      <c r="G112" s="511">
        <f t="shared" ref="G112:P112" si="8">G113*$C$112</f>
        <v>0</v>
      </c>
      <c r="H112" s="511">
        <f t="shared" si="8"/>
        <v>0</v>
      </c>
      <c r="I112" s="511">
        <f t="shared" si="8"/>
        <v>0</v>
      </c>
      <c r="J112" s="511">
        <f t="shared" si="8"/>
        <v>0</v>
      </c>
      <c r="K112" s="511">
        <f t="shared" si="8"/>
        <v>0</v>
      </c>
      <c r="L112" s="511">
        <f t="shared" si="8"/>
        <v>0</v>
      </c>
      <c r="M112" s="511">
        <f t="shared" si="8"/>
        <v>0</v>
      </c>
      <c r="N112" s="511">
        <f t="shared" si="8"/>
        <v>0</v>
      </c>
      <c r="O112" s="511">
        <f t="shared" si="8"/>
        <v>0</v>
      </c>
      <c r="P112" s="511">
        <f t="shared" si="8"/>
        <v>0</v>
      </c>
      <c r="Q112" s="13"/>
    </row>
    <row r="113" spans="1:17">
      <c r="A113" s="13"/>
      <c r="B113" s="130" t="s">
        <v>1470</v>
      </c>
      <c r="C113" s="603">
        <f>$C$79</f>
        <v>0</v>
      </c>
      <c r="D113" s="585">
        <f>$D$79</f>
        <v>0</v>
      </c>
      <c r="E113" s="838"/>
      <c r="F113" s="700"/>
      <c r="G113" s="669">
        <f>SUM(G114:G117)</f>
        <v>0</v>
      </c>
      <c r="H113" s="669">
        <f t="shared" ref="H113:P113" si="9">SUM(H114:H117)</f>
        <v>0</v>
      </c>
      <c r="I113" s="669">
        <f t="shared" si="9"/>
        <v>0</v>
      </c>
      <c r="J113" s="669">
        <f t="shared" si="9"/>
        <v>0</v>
      </c>
      <c r="K113" s="669">
        <f t="shared" si="9"/>
        <v>0</v>
      </c>
      <c r="L113" s="669">
        <f t="shared" si="9"/>
        <v>0</v>
      </c>
      <c r="M113" s="669">
        <f t="shared" si="9"/>
        <v>0</v>
      </c>
      <c r="N113" s="669">
        <f t="shared" si="9"/>
        <v>0</v>
      </c>
      <c r="O113" s="669">
        <f t="shared" si="9"/>
        <v>0</v>
      </c>
      <c r="P113" s="670">
        <f t="shared" si="9"/>
        <v>0</v>
      </c>
      <c r="Q113" s="13"/>
    </row>
    <row r="114" spans="1:17">
      <c r="A114" s="13"/>
      <c r="B114" s="380" t="s">
        <v>1433</v>
      </c>
      <c r="C114" s="846"/>
      <c r="D114" s="788"/>
      <c r="E114" s="13"/>
      <c r="F114" s="788"/>
      <c r="G114" s="518"/>
      <c r="H114" s="518"/>
      <c r="I114" s="518"/>
      <c r="J114" s="518"/>
      <c r="K114" s="518"/>
      <c r="L114" s="518"/>
      <c r="M114" s="518"/>
      <c r="N114" s="518"/>
      <c r="O114" s="518"/>
      <c r="P114" s="519"/>
      <c r="Q114" s="13"/>
    </row>
    <row r="115" spans="1:17">
      <c r="A115" s="13"/>
      <c r="B115" s="380" t="s">
        <v>1434</v>
      </c>
      <c r="C115" s="846"/>
      <c r="D115" s="788"/>
      <c r="E115" s="13"/>
      <c r="F115" s="788"/>
      <c r="G115" s="518"/>
      <c r="H115" s="518"/>
      <c r="I115" s="518"/>
      <c r="J115" s="518"/>
      <c r="K115" s="518"/>
      <c r="L115" s="518"/>
      <c r="M115" s="518"/>
      <c r="N115" s="518"/>
      <c r="O115" s="518"/>
      <c r="P115" s="519"/>
      <c r="Q115" s="13"/>
    </row>
    <row r="116" spans="1:17">
      <c r="A116" s="13"/>
      <c r="B116" s="380" t="s">
        <v>1435</v>
      </c>
      <c r="C116" s="846"/>
      <c r="D116" s="788"/>
      <c r="E116" s="13"/>
      <c r="F116" s="788"/>
      <c r="G116" s="518"/>
      <c r="H116" s="518"/>
      <c r="I116" s="518"/>
      <c r="J116" s="518"/>
      <c r="K116" s="518"/>
      <c r="L116" s="518"/>
      <c r="M116" s="518"/>
      <c r="N116" s="518"/>
      <c r="O116" s="518"/>
      <c r="P116" s="519"/>
      <c r="Q116" s="13"/>
    </row>
    <row r="117" spans="1:17">
      <c r="A117" s="13"/>
      <c r="B117" s="381" t="s">
        <v>1436</v>
      </c>
      <c r="C117" s="847"/>
      <c r="D117" s="701"/>
      <c r="E117" s="787"/>
      <c r="F117" s="701"/>
      <c r="G117" s="518"/>
      <c r="H117" s="518"/>
      <c r="I117" s="518"/>
      <c r="J117" s="518"/>
      <c r="K117" s="518"/>
      <c r="L117" s="518"/>
      <c r="M117" s="518"/>
      <c r="N117" s="518"/>
      <c r="O117" s="518"/>
      <c r="P117" s="524"/>
      <c r="Q117" s="13"/>
    </row>
    <row r="118" spans="1:17">
      <c r="A118" s="13"/>
      <c r="B118" s="130" t="s">
        <v>1471</v>
      </c>
      <c r="C118" s="603">
        <f>$C$79</f>
        <v>0</v>
      </c>
      <c r="D118" s="585">
        <f>$D$79</f>
        <v>0</v>
      </c>
      <c r="E118" s="838"/>
      <c r="F118" s="700"/>
      <c r="G118" s="669">
        <f>SUM(G119:G122)</f>
        <v>0</v>
      </c>
      <c r="H118" s="669">
        <f t="shared" ref="H118:P118" si="10">SUM(H119:H122)</f>
        <v>0</v>
      </c>
      <c r="I118" s="669">
        <f t="shared" si="10"/>
        <v>0</v>
      </c>
      <c r="J118" s="669">
        <f t="shared" si="10"/>
        <v>0</v>
      </c>
      <c r="K118" s="669">
        <f t="shared" si="10"/>
        <v>0</v>
      </c>
      <c r="L118" s="669">
        <f t="shared" si="10"/>
        <v>0</v>
      </c>
      <c r="M118" s="669">
        <f t="shared" si="10"/>
        <v>0</v>
      </c>
      <c r="N118" s="669">
        <f t="shared" si="10"/>
        <v>0</v>
      </c>
      <c r="O118" s="669">
        <f t="shared" si="10"/>
        <v>0</v>
      </c>
      <c r="P118" s="670">
        <f t="shared" si="10"/>
        <v>0</v>
      </c>
      <c r="Q118" s="13"/>
    </row>
    <row r="119" spans="1:17">
      <c r="A119" s="13"/>
      <c r="B119" s="380" t="s">
        <v>1433</v>
      </c>
      <c r="C119" s="846"/>
      <c r="D119" s="788"/>
      <c r="E119" s="13"/>
      <c r="F119" s="788"/>
      <c r="G119" s="518"/>
      <c r="H119" s="518"/>
      <c r="I119" s="518"/>
      <c r="J119" s="518"/>
      <c r="K119" s="518"/>
      <c r="L119" s="518"/>
      <c r="M119" s="518"/>
      <c r="N119" s="518"/>
      <c r="O119" s="518"/>
      <c r="P119" s="519"/>
      <c r="Q119" s="13"/>
    </row>
    <row r="120" spans="1:17">
      <c r="A120" s="13"/>
      <c r="B120" s="380" t="s">
        <v>1434</v>
      </c>
      <c r="C120" s="846"/>
      <c r="D120" s="788"/>
      <c r="E120" s="13"/>
      <c r="F120" s="788"/>
      <c r="G120" s="518"/>
      <c r="H120" s="518"/>
      <c r="I120" s="518"/>
      <c r="J120" s="518"/>
      <c r="K120" s="518"/>
      <c r="L120" s="518"/>
      <c r="M120" s="518"/>
      <c r="N120" s="518"/>
      <c r="O120" s="518"/>
      <c r="P120" s="519"/>
      <c r="Q120" s="13"/>
    </row>
    <row r="121" spans="1:17">
      <c r="A121" s="13"/>
      <c r="B121" s="380" t="s">
        <v>1435</v>
      </c>
      <c r="C121" s="846"/>
      <c r="D121" s="788"/>
      <c r="E121" s="13"/>
      <c r="F121" s="788"/>
      <c r="G121" s="518"/>
      <c r="H121" s="518"/>
      <c r="I121" s="518"/>
      <c r="J121" s="518"/>
      <c r="K121" s="518"/>
      <c r="L121" s="518"/>
      <c r="M121" s="518"/>
      <c r="N121" s="518"/>
      <c r="O121" s="518"/>
      <c r="P121" s="519"/>
      <c r="Q121" s="13"/>
    </row>
    <row r="122" spans="1:17">
      <c r="A122" s="13"/>
      <c r="B122" s="381" t="s">
        <v>1436</v>
      </c>
      <c r="C122" s="847"/>
      <c r="D122" s="701"/>
      <c r="E122" s="787"/>
      <c r="F122" s="701"/>
      <c r="G122" s="523"/>
      <c r="H122" s="523"/>
      <c r="I122" s="523"/>
      <c r="J122" s="523"/>
      <c r="K122" s="523"/>
      <c r="L122" s="523"/>
      <c r="M122" s="523"/>
      <c r="N122" s="523"/>
      <c r="O122" s="523"/>
      <c r="P122" s="524"/>
      <c r="Q122" s="13"/>
    </row>
    <row r="123" spans="1:17" ht="30">
      <c r="A123" s="509" t="s">
        <v>477</v>
      </c>
      <c r="B123" s="266" t="s">
        <v>1472</v>
      </c>
      <c r="C123" s="633" t="s">
        <v>180</v>
      </c>
      <c r="D123" s="585">
        <f>$D$79</f>
        <v>0</v>
      </c>
      <c r="E123" s="36"/>
      <c r="F123" s="37"/>
      <c r="G123" s="616" t="e">
        <f>(G111+G118)*$C$107</f>
        <v>#VALUE!</v>
      </c>
      <c r="H123" s="616" t="e">
        <f t="shared" ref="H123:P123" si="11">(H111+H118)*$C$107</f>
        <v>#VALUE!</v>
      </c>
      <c r="I123" s="616" t="e">
        <f t="shared" si="11"/>
        <v>#VALUE!</v>
      </c>
      <c r="J123" s="616" t="e">
        <f t="shared" si="11"/>
        <v>#VALUE!</v>
      </c>
      <c r="K123" s="616" t="e">
        <f t="shared" si="11"/>
        <v>#VALUE!</v>
      </c>
      <c r="L123" s="616" t="e">
        <f t="shared" si="11"/>
        <v>#VALUE!</v>
      </c>
      <c r="M123" s="616" t="e">
        <f t="shared" si="11"/>
        <v>#VALUE!</v>
      </c>
      <c r="N123" s="616" t="e">
        <f t="shared" si="11"/>
        <v>#VALUE!</v>
      </c>
      <c r="O123" s="616" t="e">
        <f t="shared" si="11"/>
        <v>#VALUE!</v>
      </c>
      <c r="P123" s="616" t="e">
        <f t="shared" si="11"/>
        <v>#VALUE!</v>
      </c>
      <c r="Q123" s="13"/>
    </row>
    <row r="124" spans="1:17" ht="15.75" thickBot="1">
      <c r="A124" s="155"/>
      <c r="B124" s="155"/>
      <c r="C124" s="155"/>
      <c r="D124" s="155"/>
      <c r="E124" s="155"/>
      <c r="F124" s="155"/>
      <c r="G124" s="155"/>
      <c r="H124" s="155"/>
      <c r="I124" s="155"/>
      <c r="J124" s="155"/>
      <c r="K124" s="155"/>
      <c r="L124" s="155"/>
      <c r="M124" s="155"/>
      <c r="N124" s="155"/>
      <c r="O124" s="155"/>
      <c r="P124" s="155"/>
      <c r="Q124" s="155"/>
    </row>
    <row r="125" spans="1:17" ht="15.75" thickTop="1">
      <c r="A125" s="182" t="s">
        <v>481</v>
      </c>
      <c r="B125" s="183"/>
      <c r="C125" s="183"/>
      <c r="D125" s="183"/>
      <c r="E125" s="183"/>
      <c r="F125" s="183"/>
      <c r="G125" s="183"/>
      <c r="H125" s="183"/>
      <c r="I125" s="183"/>
      <c r="J125" s="183"/>
      <c r="K125" s="183"/>
      <c r="L125" s="183"/>
      <c r="M125" s="183"/>
      <c r="N125" s="183"/>
      <c r="O125" s="183"/>
      <c r="P125" s="183"/>
      <c r="Q125" s="183"/>
    </row>
    <row r="126" spans="1:17">
      <c r="A126" s="162" t="s">
        <v>482</v>
      </c>
      <c r="B126" s="97"/>
      <c r="C126" s="97"/>
      <c r="D126" s="97"/>
      <c r="E126" s="97"/>
      <c r="F126" s="97"/>
      <c r="G126" s="97"/>
      <c r="H126" s="97"/>
      <c r="I126" s="97"/>
      <c r="J126" s="97"/>
      <c r="K126" s="97"/>
      <c r="L126" s="97"/>
      <c r="M126" s="97"/>
      <c r="N126" s="97"/>
      <c r="O126" s="97"/>
      <c r="P126" s="97"/>
      <c r="Q126" s="97"/>
    </row>
    <row r="127" spans="1:17">
      <c r="A127" s="199" t="s">
        <v>1465</v>
      </c>
      <c r="B127" s="199" t="s">
        <v>410</v>
      </c>
      <c r="C127" s="200"/>
      <c r="D127" s="200"/>
      <c r="E127" s="200"/>
      <c r="F127" s="200"/>
      <c r="G127" s="200"/>
      <c r="H127" s="200"/>
      <c r="I127" s="200"/>
      <c r="J127" s="200"/>
      <c r="K127" s="200"/>
      <c r="L127" s="200"/>
      <c r="M127" s="200"/>
      <c r="N127" s="200"/>
      <c r="O127" s="200"/>
      <c r="P127" s="200"/>
      <c r="Q127" s="200"/>
    </row>
    <row r="128" spans="1:17">
      <c r="A128" s="69" t="s">
        <v>484</v>
      </c>
      <c r="B128" s="13"/>
      <c r="C128" s="13"/>
      <c r="D128" s="13"/>
      <c r="E128" s="13"/>
      <c r="F128" s="13"/>
      <c r="G128" s="13"/>
      <c r="H128" s="13"/>
      <c r="I128" s="13"/>
      <c r="J128" s="13"/>
      <c r="K128" s="13"/>
      <c r="L128" s="13"/>
      <c r="M128" s="13"/>
      <c r="N128" s="13"/>
      <c r="O128" s="13"/>
      <c r="P128" s="13"/>
      <c r="Q128" s="13"/>
    </row>
    <row r="129" spans="1:17">
      <c r="A129" s="13"/>
      <c r="B129" s="13"/>
      <c r="C129" s="33" t="s">
        <v>485</v>
      </c>
      <c r="D129" s="13"/>
      <c r="E129" s="13"/>
      <c r="F129" s="13"/>
      <c r="G129" s="13"/>
      <c r="H129" s="13"/>
      <c r="I129" s="13"/>
      <c r="J129" s="13"/>
      <c r="K129" s="13"/>
      <c r="L129" s="13"/>
      <c r="M129" s="13"/>
      <c r="N129" s="13"/>
      <c r="O129" s="13"/>
      <c r="P129" s="13"/>
      <c r="Q129" s="13"/>
    </row>
    <row r="130" spans="1:17">
      <c r="A130" s="13"/>
      <c r="B130" s="108" t="s">
        <v>486</v>
      </c>
      <c r="C130" s="105" t="s">
        <v>487</v>
      </c>
      <c r="D130" s="13"/>
      <c r="E130" s="13"/>
      <c r="F130" s="13"/>
      <c r="G130" s="13"/>
      <c r="H130" s="13"/>
      <c r="I130" s="13"/>
      <c r="J130" s="13"/>
      <c r="K130" s="13"/>
      <c r="L130" s="13"/>
      <c r="M130" s="13"/>
      <c r="N130" s="13"/>
      <c r="O130" s="13"/>
      <c r="P130" s="13"/>
      <c r="Q130" s="13"/>
    </row>
    <row r="131" spans="1:17">
      <c r="A131" s="13"/>
      <c r="B131" s="108" t="s">
        <v>488</v>
      </c>
      <c r="C131" s="105"/>
      <c r="D131" s="13"/>
      <c r="E131" s="13"/>
      <c r="F131" s="13"/>
      <c r="G131" s="13"/>
      <c r="H131" s="13"/>
      <c r="I131" s="13"/>
      <c r="J131" s="13"/>
      <c r="K131" s="13"/>
      <c r="L131" s="13"/>
      <c r="M131" s="13"/>
      <c r="N131" s="13"/>
      <c r="O131" s="13"/>
      <c r="P131" s="13"/>
      <c r="Q131" s="13"/>
    </row>
    <row r="132" spans="1:17">
      <c r="A132" s="13"/>
      <c r="B132" s="108" t="s">
        <v>489</v>
      </c>
      <c r="C132" s="105"/>
      <c r="D132" s="13"/>
      <c r="E132" s="13"/>
      <c r="F132" s="13"/>
      <c r="G132" s="13"/>
      <c r="H132" s="13"/>
      <c r="I132" s="13"/>
      <c r="J132" s="13"/>
      <c r="K132" s="13"/>
      <c r="L132" s="13"/>
      <c r="M132" s="13"/>
      <c r="N132" s="13"/>
      <c r="O132" s="13"/>
      <c r="P132" s="13"/>
      <c r="Q132" s="13"/>
    </row>
    <row r="133" spans="1:17">
      <c r="A133" s="200"/>
      <c r="B133" s="200"/>
      <c r="C133" s="200"/>
      <c r="D133" s="200"/>
      <c r="E133" s="200"/>
      <c r="F133" s="200"/>
      <c r="G133" s="200"/>
      <c r="H133" s="200"/>
      <c r="I133" s="200"/>
      <c r="J133" s="200"/>
      <c r="K133" s="200"/>
      <c r="L133" s="200"/>
      <c r="M133" s="200"/>
      <c r="N133" s="200"/>
      <c r="O133" s="200"/>
      <c r="P133" s="200"/>
      <c r="Q133" s="200"/>
    </row>
    <row r="134" spans="1:17">
      <c r="A134" s="201" t="s">
        <v>498</v>
      </c>
      <c r="B134" s="202"/>
      <c r="C134" s="202"/>
      <c r="D134" s="202"/>
      <c r="E134" s="202"/>
      <c r="F134" s="202"/>
      <c r="G134" s="202"/>
      <c r="H134" s="202"/>
      <c r="I134" s="202"/>
      <c r="J134" s="202"/>
      <c r="K134" s="202"/>
      <c r="L134" s="202"/>
      <c r="M134" s="202"/>
      <c r="N134" s="202"/>
      <c r="O134" s="202"/>
      <c r="P134" s="202"/>
      <c r="Q134" s="203"/>
    </row>
    <row r="135" spans="1:17">
      <c r="A135" s="204"/>
      <c r="B135" s="200"/>
      <c r="C135" s="217" t="s">
        <v>485</v>
      </c>
      <c r="D135" s="218" t="s">
        <v>644</v>
      </c>
      <c r="E135" s="205"/>
      <c r="F135" s="205"/>
      <c r="G135" s="205"/>
      <c r="H135" s="205"/>
      <c r="I135" s="205"/>
      <c r="J135" s="205"/>
      <c r="K135" s="205"/>
      <c r="L135" s="205"/>
      <c r="M135" s="205"/>
      <c r="N135" s="205"/>
      <c r="O135" s="205"/>
      <c r="P135" s="200"/>
      <c r="Q135" s="206"/>
    </row>
    <row r="136" spans="1:17">
      <c r="A136" s="204"/>
      <c r="B136" s="208" t="s">
        <v>486</v>
      </c>
      <c r="C136" s="209" t="s">
        <v>1473</v>
      </c>
      <c r="D136" s="209"/>
      <c r="E136" s="200"/>
      <c r="F136" s="200"/>
      <c r="G136" s="200"/>
      <c r="H136" s="200"/>
      <c r="I136" s="200"/>
      <c r="J136" s="200"/>
      <c r="K136" s="200"/>
      <c r="L136" s="200"/>
      <c r="M136" s="200"/>
      <c r="N136" s="200"/>
      <c r="O136" s="200"/>
      <c r="P136" s="200"/>
      <c r="Q136" s="206"/>
    </row>
    <row r="137" spans="1:17">
      <c r="A137" s="204"/>
      <c r="B137" s="208" t="s">
        <v>488</v>
      </c>
      <c r="C137" s="209" t="s">
        <v>220</v>
      </c>
      <c r="D137" s="209"/>
      <c r="E137" s="200"/>
      <c r="F137" s="200"/>
      <c r="G137" s="200"/>
      <c r="H137" s="200"/>
      <c r="I137" s="200"/>
      <c r="J137" s="200"/>
      <c r="K137" s="200"/>
      <c r="L137" s="200"/>
      <c r="M137" s="200"/>
      <c r="N137" s="200"/>
      <c r="O137" s="200"/>
      <c r="P137" s="200"/>
      <c r="Q137" s="206"/>
    </row>
    <row r="138" spans="1:17">
      <c r="A138" s="211"/>
      <c r="B138" s="208" t="s">
        <v>489</v>
      </c>
      <c r="C138" s="209" t="s">
        <v>220</v>
      </c>
      <c r="D138" s="209" t="s">
        <v>1362</v>
      </c>
      <c r="E138" s="212"/>
      <c r="F138" s="212"/>
      <c r="G138" s="212"/>
      <c r="H138" s="212"/>
      <c r="I138" s="212"/>
      <c r="J138" s="212"/>
      <c r="K138" s="212"/>
      <c r="L138" s="212"/>
      <c r="M138" s="212"/>
      <c r="N138" s="212"/>
      <c r="O138" s="212"/>
      <c r="P138" s="212"/>
      <c r="Q138" s="221"/>
    </row>
    <row r="139" spans="1:17">
      <c r="A139" s="200"/>
      <c r="B139" s="200"/>
      <c r="C139" s="200"/>
      <c r="D139" s="200"/>
      <c r="E139" s="200"/>
      <c r="F139" s="200"/>
      <c r="G139" s="200"/>
      <c r="H139" s="200"/>
      <c r="I139" s="200"/>
      <c r="J139" s="200"/>
      <c r="K139" s="200"/>
      <c r="L139" s="200"/>
      <c r="M139" s="200"/>
      <c r="N139" s="200"/>
      <c r="O139" s="200"/>
      <c r="P139" s="200"/>
      <c r="Q139" s="206"/>
    </row>
    <row r="140" spans="1:17">
      <c r="A140" s="162" t="s">
        <v>693</v>
      </c>
      <c r="B140" s="97"/>
      <c r="C140" s="97"/>
      <c r="D140" s="97"/>
      <c r="E140" s="97"/>
      <c r="F140" s="97"/>
      <c r="G140" s="97"/>
      <c r="H140" s="97"/>
      <c r="I140" s="97"/>
      <c r="J140" s="97"/>
      <c r="K140" s="97"/>
      <c r="L140" s="97"/>
      <c r="M140" s="97"/>
      <c r="N140" s="97"/>
      <c r="O140" s="97"/>
      <c r="P140" s="97"/>
      <c r="Q140" s="97"/>
    </row>
    <row r="141" spans="1:17">
      <c r="A141" s="199" t="s">
        <v>1474</v>
      </c>
      <c r="B141" s="199" t="s">
        <v>410</v>
      </c>
      <c r="C141" s="200"/>
      <c r="D141" s="200"/>
      <c r="E141" s="200"/>
      <c r="F141" s="200"/>
      <c r="G141" s="200"/>
      <c r="H141" s="200"/>
      <c r="I141" s="200"/>
      <c r="J141" s="200"/>
      <c r="K141" s="200"/>
      <c r="L141" s="200"/>
      <c r="M141" s="200"/>
      <c r="N141" s="200"/>
      <c r="O141" s="200"/>
      <c r="P141" s="200"/>
      <c r="Q141" s="200"/>
    </row>
    <row r="142" spans="1:17">
      <c r="A142" s="69" t="s">
        <v>1475</v>
      </c>
      <c r="B142" s="13"/>
      <c r="C142" s="13"/>
      <c r="D142" s="13"/>
      <c r="E142" s="13"/>
      <c r="F142" s="13"/>
      <c r="G142" s="13"/>
      <c r="H142" s="13"/>
      <c r="I142" s="13"/>
      <c r="J142" s="13"/>
      <c r="K142" s="13"/>
      <c r="L142" s="13"/>
      <c r="M142" s="13"/>
      <c r="N142" s="13"/>
      <c r="O142" s="13"/>
      <c r="P142" s="13"/>
      <c r="Q142" s="13"/>
    </row>
    <row r="143" spans="1:17">
      <c r="A143" s="69"/>
      <c r="B143" s="13"/>
      <c r="C143" s="13"/>
      <c r="D143" s="13"/>
      <c r="E143" s="13"/>
      <c r="F143" s="13"/>
      <c r="G143" s="13"/>
      <c r="H143" s="13"/>
      <c r="I143" s="13"/>
      <c r="J143" s="13"/>
      <c r="K143" s="13"/>
      <c r="L143" s="13"/>
      <c r="M143" s="13"/>
      <c r="N143" s="13"/>
      <c r="O143" s="13"/>
      <c r="P143" s="13"/>
      <c r="Q143" s="13"/>
    </row>
    <row r="144" spans="1:17">
      <c r="A144" s="13"/>
      <c r="B144" s="13"/>
      <c r="C144" s="13"/>
      <c r="D144" s="13"/>
      <c r="E144" s="13"/>
      <c r="F144" s="619" t="s">
        <v>80</v>
      </c>
      <c r="G144" s="1117" t="s">
        <v>81</v>
      </c>
      <c r="H144" s="1118"/>
      <c r="I144" s="1118"/>
      <c r="J144" s="1118"/>
      <c r="K144" s="1118"/>
      <c r="L144" s="1118"/>
      <c r="M144" s="1118"/>
      <c r="N144" s="1118"/>
      <c r="O144" s="1118"/>
      <c r="P144" s="1119"/>
      <c r="Q144" s="13"/>
    </row>
    <row r="145" spans="1:17" ht="45">
      <c r="A145" s="13"/>
      <c r="B145" s="96" t="s">
        <v>1364</v>
      </c>
      <c r="C145" s="13"/>
      <c r="D145" s="478" t="s">
        <v>452</v>
      </c>
      <c r="E145" s="13"/>
      <c r="F145" s="620">
        <f>D146</f>
        <v>0</v>
      </c>
      <c r="G145" s="33">
        <v>2026</v>
      </c>
      <c r="H145" s="34">
        <v>2027</v>
      </c>
      <c r="I145" s="33">
        <v>2028</v>
      </c>
      <c r="J145" s="34">
        <v>2029</v>
      </c>
      <c r="K145" s="33">
        <v>2030</v>
      </c>
      <c r="L145" s="34">
        <v>2031</v>
      </c>
      <c r="M145" s="33">
        <v>2032</v>
      </c>
      <c r="N145" s="34">
        <v>2033</v>
      </c>
      <c r="O145" s="33">
        <v>2034</v>
      </c>
      <c r="P145" s="33">
        <v>2035</v>
      </c>
      <c r="Q145" s="13"/>
    </row>
    <row r="146" spans="1:17">
      <c r="A146" s="13"/>
      <c r="B146" s="266" t="s">
        <v>1365</v>
      </c>
      <c r="C146" s="13"/>
      <c r="D146" s="585"/>
      <c r="E146" s="13"/>
      <c r="F146" s="905">
        <f t="shared" ref="F146:P146" si="12">SUM(F147:F149)</f>
        <v>0</v>
      </c>
      <c r="G146" s="905">
        <f t="shared" si="12"/>
        <v>0</v>
      </c>
      <c r="H146" s="906">
        <f t="shared" si="12"/>
        <v>0</v>
      </c>
      <c r="I146" s="905">
        <f t="shared" si="12"/>
        <v>0</v>
      </c>
      <c r="J146" s="906">
        <f t="shared" si="12"/>
        <v>0</v>
      </c>
      <c r="K146" s="905">
        <f t="shared" si="12"/>
        <v>0</v>
      </c>
      <c r="L146" s="906">
        <f t="shared" si="12"/>
        <v>0</v>
      </c>
      <c r="M146" s="905">
        <f t="shared" si="12"/>
        <v>0</v>
      </c>
      <c r="N146" s="906">
        <f t="shared" si="12"/>
        <v>0</v>
      </c>
      <c r="O146" s="905">
        <f t="shared" si="12"/>
        <v>0</v>
      </c>
      <c r="P146" s="907">
        <f t="shared" si="12"/>
        <v>0</v>
      </c>
      <c r="Q146" s="13"/>
    </row>
    <row r="147" spans="1:17">
      <c r="A147" s="13"/>
      <c r="B147" s="129" t="s">
        <v>1476</v>
      </c>
      <c r="C147" s="13"/>
      <c r="D147" s="13"/>
      <c r="E147" s="13"/>
      <c r="F147" s="133" t="s">
        <v>20</v>
      </c>
      <c r="G147" s="749" t="str">
        <f>$F147</f>
        <v>à compléter</v>
      </c>
      <c r="H147" s="749" t="str">
        <f t="shared" ref="H147:P147" si="13">$F147</f>
        <v>à compléter</v>
      </c>
      <c r="I147" s="749" t="str">
        <f t="shared" si="13"/>
        <v>à compléter</v>
      </c>
      <c r="J147" s="749" t="str">
        <f t="shared" si="13"/>
        <v>à compléter</v>
      </c>
      <c r="K147" s="749" t="str">
        <f t="shared" si="13"/>
        <v>à compléter</v>
      </c>
      <c r="L147" s="749" t="str">
        <f t="shared" si="13"/>
        <v>à compléter</v>
      </c>
      <c r="M147" s="749" t="str">
        <f t="shared" si="13"/>
        <v>à compléter</v>
      </c>
      <c r="N147" s="749" t="str">
        <f t="shared" si="13"/>
        <v>à compléter</v>
      </c>
      <c r="O147" s="749" t="str">
        <f t="shared" si="13"/>
        <v>à compléter</v>
      </c>
      <c r="P147" s="749" t="str">
        <f t="shared" si="13"/>
        <v>à compléter</v>
      </c>
      <c r="Q147" s="13"/>
    </row>
    <row r="148" spans="1:17">
      <c r="A148" s="13"/>
      <c r="B148" s="129" t="s">
        <v>1369</v>
      </c>
      <c r="C148" s="13"/>
      <c r="D148" s="13"/>
      <c r="E148" s="13"/>
      <c r="F148" s="362"/>
      <c r="G148" s="753">
        <f t="shared" ref="G148:P149" si="14">$F148</f>
        <v>0</v>
      </c>
      <c r="H148" s="753">
        <f t="shared" si="14"/>
        <v>0</v>
      </c>
      <c r="I148" s="753">
        <f t="shared" si="14"/>
        <v>0</v>
      </c>
      <c r="J148" s="753">
        <f t="shared" si="14"/>
        <v>0</v>
      </c>
      <c r="K148" s="753">
        <f t="shared" si="14"/>
        <v>0</v>
      </c>
      <c r="L148" s="753">
        <f t="shared" si="14"/>
        <v>0</v>
      </c>
      <c r="M148" s="753">
        <f t="shared" si="14"/>
        <v>0</v>
      </c>
      <c r="N148" s="753">
        <f t="shared" si="14"/>
        <v>0</v>
      </c>
      <c r="O148" s="753">
        <f t="shared" si="14"/>
        <v>0</v>
      </c>
      <c r="P148" s="753">
        <f t="shared" si="14"/>
        <v>0</v>
      </c>
      <c r="Q148" s="13"/>
    </row>
    <row r="149" spans="1:17">
      <c r="A149" s="13"/>
      <c r="B149" s="74" t="s">
        <v>1477</v>
      </c>
      <c r="C149" s="13"/>
      <c r="D149" s="13"/>
      <c r="E149" s="13"/>
      <c r="F149" s="364"/>
      <c r="G149" s="756">
        <f t="shared" si="14"/>
        <v>0</v>
      </c>
      <c r="H149" s="756">
        <f t="shared" si="14"/>
        <v>0</v>
      </c>
      <c r="I149" s="756">
        <f t="shared" si="14"/>
        <v>0</v>
      </c>
      <c r="J149" s="756">
        <f t="shared" si="14"/>
        <v>0</v>
      </c>
      <c r="K149" s="756">
        <f t="shared" si="14"/>
        <v>0</v>
      </c>
      <c r="L149" s="756">
        <f t="shared" si="14"/>
        <v>0</v>
      </c>
      <c r="M149" s="756">
        <f t="shared" si="14"/>
        <v>0</v>
      </c>
      <c r="N149" s="756">
        <f t="shared" si="14"/>
        <v>0</v>
      </c>
      <c r="O149" s="756">
        <f t="shared" si="14"/>
        <v>0</v>
      </c>
      <c r="P149" s="756">
        <f t="shared" si="14"/>
        <v>0</v>
      </c>
      <c r="Q149" s="13"/>
    </row>
    <row r="150" spans="1:17">
      <c r="A150" s="200"/>
      <c r="B150" s="200"/>
      <c r="C150" s="200"/>
      <c r="D150" s="200"/>
      <c r="E150" s="200"/>
      <c r="F150" s="200"/>
      <c r="G150" s="200"/>
      <c r="H150" s="200"/>
      <c r="I150" s="200"/>
      <c r="J150" s="200"/>
      <c r="K150" s="200"/>
      <c r="L150" s="200"/>
      <c r="M150" s="200"/>
      <c r="N150" s="200"/>
      <c r="O150" s="200"/>
      <c r="P150" s="200"/>
      <c r="Q150" s="200"/>
    </row>
    <row r="151" spans="1:17">
      <c r="A151" s="201" t="s">
        <v>547</v>
      </c>
      <c r="B151" s="202"/>
      <c r="C151" s="608"/>
      <c r="D151" s="202"/>
      <c r="E151" s="202"/>
      <c r="F151" s="202"/>
      <c r="G151" s="202"/>
      <c r="H151" s="202"/>
      <c r="I151" s="202"/>
      <c r="J151" s="202"/>
      <c r="K151" s="202"/>
      <c r="L151" s="202"/>
      <c r="M151" s="202"/>
      <c r="N151" s="202"/>
      <c r="O151" s="202"/>
      <c r="P151" s="202"/>
      <c r="Q151" s="203"/>
    </row>
    <row r="152" spans="1:17">
      <c r="A152" s="211" t="s">
        <v>1217</v>
      </c>
      <c r="B152" s="212"/>
      <c r="C152" s="212"/>
      <c r="D152" s="212"/>
      <c r="E152" s="212"/>
      <c r="F152" s="212"/>
      <c r="G152" s="212"/>
      <c r="H152" s="212"/>
      <c r="I152" s="212"/>
      <c r="J152" s="212"/>
      <c r="K152" s="212"/>
      <c r="L152" s="212"/>
      <c r="M152" s="212"/>
      <c r="N152" s="212"/>
      <c r="O152" s="213"/>
      <c r="P152" s="213"/>
      <c r="Q152" s="213"/>
    </row>
    <row r="153" spans="1:17">
      <c r="A153" s="11"/>
      <c r="B153" s="11"/>
      <c r="C153" s="11"/>
      <c r="D153" s="11"/>
      <c r="E153" s="11"/>
      <c r="F153" s="11"/>
      <c r="G153" s="11"/>
      <c r="H153" s="11"/>
      <c r="I153" s="11"/>
      <c r="J153" s="11"/>
      <c r="K153" s="11"/>
      <c r="L153" s="11"/>
      <c r="M153" s="11"/>
      <c r="N153" s="11"/>
      <c r="O153" s="11"/>
      <c r="P153" s="11"/>
      <c r="Q153" s="11"/>
    </row>
    <row r="154" spans="1:17">
      <c r="A154" s="162" t="s">
        <v>697</v>
      </c>
      <c r="B154" s="97"/>
      <c r="C154" s="97"/>
      <c r="D154" s="97"/>
      <c r="E154" s="97"/>
      <c r="F154" s="97"/>
      <c r="G154" s="97"/>
      <c r="H154" s="97"/>
      <c r="I154" s="97"/>
      <c r="J154" s="97"/>
      <c r="K154" s="97"/>
      <c r="L154" s="97"/>
      <c r="M154" s="97"/>
      <c r="N154" s="97"/>
      <c r="O154" s="97"/>
      <c r="P154" s="97"/>
      <c r="Q154" s="97"/>
    </row>
    <row r="155" spans="1:17">
      <c r="A155" s="199" t="s">
        <v>1478</v>
      </c>
      <c r="B155" s="199" t="s">
        <v>410</v>
      </c>
      <c r="C155" s="200"/>
      <c r="D155" s="200"/>
      <c r="E155" s="200"/>
      <c r="F155" s="200"/>
      <c r="G155" s="200"/>
      <c r="H155" s="200"/>
      <c r="I155" s="200"/>
      <c r="J155" s="200"/>
      <c r="K155" s="200"/>
      <c r="L155" s="200"/>
      <c r="M155" s="200"/>
      <c r="N155" s="200"/>
      <c r="O155" s="200"/>
      <c r="P155" s="200"/>
      <c r="Q155" s="200"/>
    </row>
    <row r="156" spans="1:17">
      <c r="A156" s="69" t="s">
        <v>830</v>
      </c>
      <c r="B156" s="13"/>
      <c r="C156" s="13"/>
      <c r="D156" s="13"/>
      <c r="E156" s="13"/>
      <c r="F156" s="13"/>
      <c r="G156" s="13"/>
      <c r="H156" s="13"/>
      <c r="I156" s="13"/>
      <c r="J156" s="13"/>
      <c r="K156" s="13"/>
      <c r="L156" s="13"/>
      <c r="M156" s="13"/>
      <c r="N156" s="13"/>
      <c r="O156" s="13"/>
      <c r="P156" s="13"/>
      <c r="Q156" s="13"/>
    </row>
    <row r="157" spans="1:17">
      <c r="A157" s="13"/>
      <c r="B157" s="13"/>
      <c r="C157" s="13"/>
      <c r="D157" s="13"/>
      <c r="E157" s="13"/>
      <c r="F157" s="619" t="s">
        <v>80</v>
      </c>
      <c r="G157" s="1117" t="s">
        <v>81</v>
      </c>
      <c r="H157" s="1118"/>
      <c r="I157" s="1118"/>
      <c r="J157" s="1118"/>
      <c r="K157" s="1118"/>
      <c r="L157" s="1118"/>
      <c r="M157" s="1118"/>
      <c r="N157" s="1118"/>
      <c r="O157" s="1118"/>
      <c r="P157" s="1119"/>
      <c r="Q157" s="13"/>
    </row>
    <row r="158" spans="1:17" ht="45">
      <c r="A158" s="13"/>
      <c r="B158" s="96" t="s">
        <v>1364</v>
      </c>
      <c r="C158" s="13"/>
      <c r="D158" s="478" t="s">
        <v>452</v>
      </c>
      <c r="E158" s="13"/>
      <c r="F158" s="620">
        <f>D159</f>
        <v>0</v>
      </c>
      <c r="G158" s="33">
        <v>2026</v>
      </c>
      <c r="H158" s="34">
        <v>2027</v>
      </c>
      <c r="I158" s="33">
        <v>2028</v>
      </c>
      <c r="J158" s="34">
        <v>2029</v>
      </c>
      <c r="K158" s="33">
        <v>2030</v>
      </c>
      <c r="L158" s="34">
        <v>2031</v>
      </c>
      <c r="M158" s="33">
        <v>2032</v>
      </c>
      <c r="N158" s="34">
        <v>2033</v>
      </c>
      <c r="O158" s="33">
        <v>2034</v>
      </c>
      <c r="P158" s="33">
        <v>2035</v>
      </c>
      <c r="Q158" s="13"/>
    </row>
    <row r="159" spans="1:17">
      <c r="A159" s="13"/>
      <c r="B159" s="266" t="s">
        <v>1372</v>
      </c>
      <c r="C159" s="13"/>
      <c r="D159" s="585"/>
      <c r="E159" s="13"/>
      <c r="F159" s="905">
        <f t="shared" ref="F159" si="15">SUM(F160:F162)</f>
        <v>0</v>
      </c>
      <c r="G159" s="905">
        <f t="shared" ref="G159:P159" si="16">SUM(G160:G162)</f>
        <v>0</v>
      </c>
      <c r="H159" s="906">
        <f t="shared" si="16"/>
        <v>0</v>
      </c>
      <c r="I159" s="905">
        <f t="shared" si="16"/>
        <v>0</v>
      </c>
      <c r="J159" s="906">
        <f t="shared" si="16"/>
        <v>0</v>
      </c>
      <c r="K159" s="905">
        <f t="shared" si="16"/>
        <v>0</v>
      </c>
      <c r="L159" s="906">
        <f t="shared" si="16"/>
        <v>0</v>
      </c>
      <c r="M159" s="905">
        <f t="shared" si="16"/>
        <v>0</v>
      </c>
      <c r="N159" s="906">
        <f t="shared" si="16"/>
        <v>0</v>
      </c>
      <c r="O159" s="905">
        <f t="shared" si="16"/>
        <v>0</v>
      </c>
      <c r="P159" s="907">
        <f t="shared" si="16"/>
        <v>0</v>
      </c>
      <c r="Q159" s="13"/>
    </row>
    <row r="160" spans="1:17">
      <c r="A160" s="13"/>
      <c r="B160" s="129" t="s">
        <v>1479</v>
      </c>
      <c r="C160" s="13"/>
      <c r="D160" s="13"/>
      <c r="E160" s="13"/>
      <c r="F160" s="133" t="s">
        <v>20</v>
      </c>
      <c r="G160" s="368"/>
      <c r="H160" s="359"/>
      <c r="I160" s="368"/>
      <c r="J160" s="359"/>
      <c r="K160" s="368"/>
      <c r="L160" s="359"/>
      <c r="M160" s="368"/>
      <c r="N160" s="359"/>
      <c r="O160" s="368"/>
      <c r="P160" s="363"/>
      <c r="Q160" s="13"/>
    </row>
    <row r="161" spans="1:17">
      <c r="A161" s="13"/>
      <c r="B161" s="129" t="s">
        <v>1480</v>
      </c>
      <c r="C161" s="13"/>
      <c r="D161" s="13"/>
      <c r="E161" s="13"/>
      <c r="F161" s="362"/>
      <c r="G161" s="368"/>
      <c r="H161" s="359"/>
      <c r="I161" s="368"/>
      <c r="J161" s="359"/>
      <c r="K161" s="368"/>
      <c r="L161" s="359"/>
      <c r="M161" s="368"/>
      <c r="N161" s="359"/>
      <c r="O161" s="368"/>
      <c r="P161" s="363"/>
      <c r="Q161" s="13"/>
    </row>
    <row r="162" spans="1:17">
      <c r="A162" s="13"/>
      <c r="B162" s="74" t="s">
        <v>1481</v>
      </c>
      <c r="C162" s="13"/>
      <c r="D162" s="13"/>
      <c r="E162" s="13"/>
      <c r="F162" s="364"/>
      <c r="G162" s="369"/>
      <c r="H162" s="365"/>
      <c r="I162" s="369"/>
      <c r="J162" s="365"/>
      <c r="K162" s="369"/>
      <c r="L162" s="365"/>
      <c r="M162" s="369"/>
      <c r="N162" s="365"/>
      <c r="O162" s="369"/>
      <c r="P162" s="366"/>
      <c r="Q162" s="13"/>
    </row>
    <row r="163" spans="1:17">
      <c r="A163" s="391" t="s">
        <v>436</v>
      </c>
      <c r="B163" s="266" t="s">
        <v>1482</v>
      </c>
      <c r="C163" s="13"/>
      <c r="D163" s="585"/>
      <c r="E163" s="13"/>
      <c r="F163" s="105"/>
      <c r="G163" s="361"/>
      <c r="H163" s="360"/>
      <c r="I163" s="361"/>
      <c r="J163" s="360"/>
      <c r="K163" s="361"/>
      <c r="L163" s="360"/>
      <c r="M163" s="361"/>
      <c r="N163" s="360"/>
      <c r="O163" s="361"/>
      <c r="P163" s="367"/>
      <c r="Q163" s="13"/>
    </row>
    <row r="164" spans="1:17">
      <c r="A164" s="200"/>
      <c r="B164" s="200"/>
      <c r="C164" s="200"/>
      <c r="D164" s="200"/>
      <c r="E164" s="200"/>
      <c r="F164" s="200"/>
      <c r="G164" s="200"/>
      <c r="H164" s="200"/>
      <c r="I164" s="200"/>
      <c r="J164" s="200"/>
      <c r="K164" s="200"/>
      <c r="L164" s="200"/>
      <c r="M164" s="200"/>
      <c r="N164" s="200"/>
      <c r="O164" s="200"/>
      <c r="P164" s="200"/>
      <c r="Q164" s="200"/>
    </row>
    <row r="165" spans="1:17">
      <c r="A165" s="201" t="s">
        <v>547</v>
      </c>
      <c r="B165" s="202"/>
      <c r="C165" s="608"/>
      <c r="D165" s="202"/>
      <c r="E165" s="202"/>
      <c r="F165" s="202"/>
      <c r="G165" s="202"/>
      <c r="H165" s="202"/>
      <c r="I165" s="202"/>
      <c r="J165" s="202"/>
      <c r="K165" s="202"/>
      <c r="L165" s="202"/>
      <c r="M165" s="202"/>
      <c r="N165" s="202"/>
      <c r="O165" s="202"/>
      <c r="P165" s="202"/>
      <c r="Q165" s="203"/>
    </row>
    <row r="166" spans="1:17">
      <c r="A166" s="211" t="s">
        <v>1217</v>
      </c>
      <c r="B166" s="212"/>
      <c r="C166" s="212"/>
      <c r="D166" s="212"/>
      <c r="E166" s="212"/>
      <c r="F166" s="212"/>
      <c r="G166" s="212"/>
      <c r="H166" s="212"/>
      <c r="I166" s="212"/>
      <c r="J166" s="212"/>
      <c r="K166" s="212"/>
      <c r="L166" s="212"/>
      <c r="M166" s="212"/>
      <c r="N166" s="212"/>
      <c r="O166" s="213"/>
      <c r="P166" s="213"/>
      <c r="Q166" s="213"/>
    </row>
    <row r="167" spans="1:17">
      <c r="A167" s="560"/>
      <c r="B167" s="560"/>
      <c r="C167" s="560"/>
      <c r="D167" s="560"/>
      <c r="E167" s="560"/>
      <c r="F167" s="560"/>
      <c r="G167" s="560"/>
      <c r="H167" s="560"/>
      <c r="I167" s="560"/>
      <c r="J167" s="560"/>
      <c r="K167" s="560"/>
      <c r="L167" s="560"/>
      <c r="M167" s="560"/>
      <c r="N167" s="560"/>
    </row>
  </sheetData>
  <mergeCells count="5">
    <mergeCell ref="G109:P109"/>
    <mergeCell ref="G144:P144"/>
    <mergeCell ref="G157:P157"/>
    <mergeCell ref="G50:P50"/>
    <mergeCell ref="G77:P77"/>
  </mergeCells>
  <dataValidations count="2">
    <dataValidation type="list" allowBlank="1" showInputMessage="1" showErrorMessage="1" sqref="D79 D82 D86 D89 D92 D113 D118 D111 D146 D159 D163 D123" xr:uid="{45713F1F-BC04-4831-B3C6-E1DAF299F05A}">
      <formula1>"2021,2022,2023,2024,2025,2026,coûts 2026-2035 (avec inflation)"</formula1>
    </dataValidation>
    <dataValidation type="list" allowBlank="1" showInputMessage="1" showErrorMessage="1" sqref="C79 C82 C86 C89 C92 C113 C118 C111 C123" xr:uid="{6B3826D7-7F35-4FD6-8484-5C65CD4E4437}">
      <formula1>"HT,TTC"</formula1>
    </dataValidation>
  </dataValidations>
  <hyperlinks>
    <hyperlink ref="A39" r:id="rId1" xr:uid="{6AA2FD46-2588-4679-A2CD-01ED5D307C50}"/>
    <hyperlink ref="A71" r:id="rId2" xr:uid="{878C0617-5BEA-4B60-A247-390383D1D7D7}"/>
    <hyperlink ref="A100" location="'BDD Coûts unitaires - Invest'!A1" display="[LIEN]" xr:uid="{CC2B180E-A56D-41A1-A979-A8CC8C4FB710}"/>
    <hyperlink ref="A4" r:id="rId3" xr:uid="{976DF513-5E0B-446C-8452-8388AC059918}"/>
    <hyperlink ref="A123" location="Synthèse!A1" display="(reporté dans la synthèse)" xr:uid="{BF59F229-42B5-484D-848E-694A987A22DA}"/>
  </hyperlinks>
  <pageMargins left="0.7" right="0.7" top="0.75" bottom="0.75" header="0.3" footer="0.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7D3C9-FCCA-4FE4-9E48-2371F4CE590F}">
  <sheetPr>
    <tabColor theme="9"/>
  </sheetPr>
  <dimension ref="A1:R180"/>
  <sheetViews>
    <sheetView showGridLines="0" topLeftCell="A21" zoomScale="70" zoomScaleNormal="70" workbookViewId="0">
      <selection activeCell="F125" sqref="F125"/>
    </sheetView>
  </sheetViews>
  <sheetFormatPr defaultColWidth="11.42578125" defaultRowHeight="15"/>
  <cols>
    <col min="1" max="1" width="11.5703125" customWidth="1"/>
    <col min="2" max="2" width="56.140625" customWidth="1"/>
    <col min="3" max="15" width="11.5703125" customWidth="1"/>
  </cols>
  <sheetData>
    <row r="1" spans="1:18" ht="21">
      <c r="A1" s="23" t="s">
        <v>68</v>
      </c>
      <c r="B1" s="24"/>
      <c r="C1" s="24"/>
      <c r="D1" s="24"/>
      <c r="E1" s="24"/>
      <c r="F1" s="24"/>
      <c r="G1" s="25"/>
      <c r="H1" s="25"/>
      <c r="I1" s="25"/>
      <c r="J1" s="25"/>
      <c r="K1" s="25"/>
      <c r="L1" s="25"/>
      <c r="M1" s="25"/>
      <c r="N1" s="25"/>
      <c r="O1" s="25"/>
      <c r="P1" s="25"/>
      <c r="Q1" s="25"/>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285"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285" t="s">
        <v>401</v>
      </c>
      <c r="B7" s="577" t="s">
        <v>402</v>
      </c>
      <c r="C7" s="62"/>
      <c r="D7" s="62"/>
      <c r="E7" s="62"/>
      <c r="F7" s="62"/>
      <c r="G7" s="62"/>
      <c r="H7" s="62"/>
      <c r="I7" s="62"/>
      <c r="J7" s="10"/>
      <c r="K7" s="10"/>
      <c r="L7" s="10"/>
      <c r="M7" s="10"/>
      <c r="N7" s="10"/>
      <c r="O7" s="10"/>
      <c r="P7" s="10"/>
      <c r="Q7" s="574"/>
    </row>
    <row r="8" spans="1:18">
      <c r="A8" s="285" t="s">
        <v>403</v>
      </c>
      <c r="B8" s="577" t="s">
        <v>1483</v>
      </c>
      <c r="C8" s="62"/>
      <c r="D8" s="62"/>
      <c r="E8" s="62"/>
      <c r="F8" s="62"/>
      <c r="G8" s="62"/>
      <c r="H8" s="62"/>
      <c r="I8" s="62"/>
      <c r="J8" s="10"/>
      <c r="K8" s="10"/>
      <c r="L8" s="10"/>
      <c r="M8" s="10"/>
      <c r="N8" s="10"/>
      <c r="O8" s="10"/>
      <c r="P8" s="10"/>
      <c r="Q8" s="574"/>
    </row>
    <row r="9" spans="1:18">
      <c r="A9" s="285" t="s">
        <v>405</v>
      </c>
      <c r="B9" s="577" t="s">
        <v>1484</v>
      </c>
      <c r="G9" s="506"/>
      <c r="H9" s="506"/>
      <c r="I9" s="506"/>
      <c r="J9" s="506"/>
      <c r="K9" s="506"/>
      <c r="Q9" s="574"/>
    </row>
    <row r="10" spans="1:18">
      <c r="A10" s="285" t="s">
        <v>398</v>
      </c>
      <c r="B10" s="578" t="s">
        <v>1241</v>
      </c>
      <c r="C10" s="579"/>
      <c r="D10" s="579"/>
      <c r="E10" s="579"/>
      <c r="F10" s="579"/>
      <c r="G10" s="579"/>
      <c r="H10" s="579"/>
      <c r="I10" s="579"/>
      <c r="J10" s="119"/>
      <c r="K10" s="119"/>
      <c r="L10" s="119"/>
      <c r="M10" s="119"/>
      <c r="N10" s="119"/>
      <c r="O10" s="119"/>
      <c r="P10" s="119"/>
      <c r="Q10" s="120"/>
    </row>
    <row r="11" spans="1:18">
      <c r="A11" s="62"/>
      <c r="B11" s="62"/>
      <c r="C11" s="62"/>
      <c r="D11" s="62"/>
      <c r="E11" s="62"/>
      <c r="F11" s="62"/>
      <c r="G11" s="62"/>
      <c r="H11" s="62"/>
      <c r="I11" s="62"/>
      <c r="J11" s="10"/>
      <c r="K11" s="10"/>
      <c r="L11" s="10"/>
      <c r="M11" s="10"/>
      <c r="N11" s="10"/>
      <c r="O11" s="10"/>
      <c r="P11" s="10"/>
      <c r="Q11" s="10"/>
    </row>
    <row r="12" spans="1:18">
      <c r="A12" s="62"/>
      <c r="B12" s="62"/>
      <c r="C12" s="62"/>
      <c r="D12" s="62"/>
      <c r="E12" s="62"/>
      <c r="F12" s="62"/>
      <c r="G12" s="62"/>
      <c r="H12" s="62"/>
      <c r="I12" s="62"/>
      <c r="J12" s="10"/>
      <c r="K12" s="10"/>
      <c r="L12" s="10"/>
      <c r="M12" s="10"/>
      <c r="N12" s="10"/>
      <c r="O12" s="10"/>
      <c r="P12" s="10"/>
      <c r="Q12" s="10"/>
    </row>
    <row r="13" spans="1:18" s="557" customFormat="1" ht="15" customHeight="1">
      <c r="A13" s="21"/>
      <c r="B13" s="10"/>
      <c r="C13" s="10"/>
      <c r="D13" s="10"/>
      <c r="E13" s="10"/>
      <c r="F13" s="10"/>
      <c r="G13" s="59"/>
      <c r="H13" s="59"/>
      <c r="I13" s="59"/>
      <c r="J13" s="59"/>
      <c r="K13" s="59"/>
      <c r="L13" s="10"/>
      <c r="M13" s="10"/>
      <c r="N13" s="376"/>
      <c r="O13" s="376"/>
      <c r="P13"/>
      <c r="Q13"/>
      <c r="R13"/>
    </row>
    <row r="14" spans="1:18" s="557" customFormat="1">
      <c r="A14" s="157" t="s">
        <v>407</v>
      </c>
      <c r="B14" s="158"/>
      <c r="C14" s="158"/>
      <c r="D14" s="158"/>
      <c r="E14" s="158"/>
      <c r="F14" s="158"/>
      <c r="G14" s="158"/>
      <c r="H14" s="158"/>
      <c r="I14" s="158"/>
      <c r="J14" s="158"/>
      <c r="K14" s="158"/>
      <c r="L14" s="158"/>
      <c r="M14" s="158"/>
      <c r="N14" s="158"/>
      <c r="O14" s="158"/>
      <c r="P14" s="158"/>
      <c r="Q14" s="158"/>
    </row>
    <row r="15" spans="1:18">
      <c r="A15" s="285" t="s">
        <v>408</v>
      </c>
      <c r="B15" s="79"/>
      <c r="C15" s="79"/>
      <c r="D15" s="79"/>
      <c r="E15" s="79"/>
      <c r="F15" s="79"/>
      <c r="G15" s="79"/>
      <c r="H15" s="79"/>
      <c r="I15" s="79"/>
      <c r="J15" s="79"/>
      <c r="K15" s="79"/>
      <c r="L15" s="79"/>
      <c r="M15" s="79"/>
      <c r="N15" s="79"/>
      <c r="O15" s="79"/>
      <c r="P15" s="79"/>
      <c r="Q15" s="79"/>
    </row>
    <row r="16" spans="1:18">
      <c r="A16" s="32" t="s">
        <v>1485</v>
      </c>
      <c r="B16" s="32" t="s">
        <v>410</v>
      </c>
      <c r="C16" s="10"/>
      <c r="D16" s="10"/>
      <c r="E16" s="10"/>
      <c r="F16" s="10"/>
      <c r="G16" s="10"/>
      <c r="H16" s="10"/>
      <c r="I16" s="10"/>
      <c r="J16" s="10"/>
      <c r="K16" s="10"/>
      <c r="L16" s="10"/>
      <c r="M16" s="10"/>
      <c r="N16" s="10"/>
      <c r="O16" s="10"/>
    </row>
    <row r="17" spans="1:18">
      <c r="A17" s="10" t="s">
        <v>1486</v>
      </c>
      <c r="B17" s="32"/>
      <c r="C17" s="10"/>
      <c r="D17" s="10"/>
      <c r="E17" s="10"/>
      <c r="F17" s="10"/>
      <c r="G17" s="10"/>
      <c r="H17" s="10"/>
      <c r="I17" s="10"/>
      <c r="J17" s="10"/>
      <c r="K17" s="10"/>
      <c r="L17" s="10"/>
      <c r="M17" s="10"/>
      <c r="N17" s="10"/>
      <c r="O17" s="10"/>
    </row>
    <row r="18" spans="1:18">
      <c r="A18" s="32"/>
      <c r="B18" s="32"/>
      <c r="C18" s="10"/>
      <c r="D18" s="10"/>
      <c r="E18" s="10"/>
      <c r="F18" s="10"/>
      <c r="G18" s="10"/>
      <c r="H18" s="10"/>
      <c r="I18" s="10"/>
      <c r="J18" s="10"/>
      <c r="K18" s="10"/>
      <c r="L18" s="10"/>
      <c r="M18" s="10"/>
      <c r="N18" s="10"/>
      <c r="O18" s="10"/>
    </row>
    <row r="19" spans="1:18">
      <c r="A19" s="10" t="s">
        <v>1487</v>
      </c>
      <c r="B19" s="32"/>
      <c r="C19" s="10"/>
      <c r="D19" s="10"/>
      <c r="E19" s="10"/>
      <c r="F19" s="10"/>
      <c r="G19" s="10"/>
      <c r="H19" s="10"/>
      <c r="I19" s="10"/>
      <c r="J19" s="10"/>
      <c r="K19" s="10"/>
      <c r="L19" s="10"/>
      <c r="M19" s="10"/>
      <c r="N19" s="10"/>
      <c r="O19" s="10"/>
    </row>
    <row r="20" spans="1:18">
      <c r="A20" s="10"/>
      <c r="B20" s="32"/>
      <c r="C20" s="10"/>
      <c r="D20" s="10"/>
      <c r="E20" s="10"/>
      <c r="F20" s="10"/>
      <c r="G20" s="10"/>
      <c r="H20" s="10"/>
      <c r="I20" s="10"/>
      <c r="J20" s="10"/>
      <c r="K20" s="10"/>
      <c r="L20" s="10"/>
      <c r="M20" s="10"/>
      <c r="N20" s="10"/>
      <c r="O20" s="10"/>
    </row>
    <row r="21" spans="1:18">
      <c r="A21" s="10" t="s">
        <v>1488</v>
      </c>
      <c r="B21" s="10"/>
      <c r="C21" s="10"/>
      <c r="D21" s="10"/>
      <c r="E21" s="10"/>
      <c r="F21" s="10"/>
      <c r="G21" s="10"/>
      <c r="H21" s="10"/>
      <c r="I21" s="10"/>
      <c r="J21" s="10"/>
      <c r="K21" s="10"/>
      <c r="L21" s="10"/>
      <c r="M21" s="10"/>
      <c r="N21" s="10"/>
      <c r="O21" s="10"/>
    </row>
    <row r="22" spans="1:18">
      <c r="A22" s="10" t="s">
        <v>1489</v>
      </c>
      <c r="B22" s="10"/>
      <c r="C22" s="10"/>
      <c r="D22" s="10"/>
      <c r="E22" s="10"/>
      <c r="F22" s="10"/>
      <c r="G22" s="10"/>
      <c r="H22" s="10"/>
      <c r="I22" s="10"/>
      <c r="J22" s="10"/>
      <c r="K22" s="10"/>
      <c r="L22" s="10"/>
      <c r="M22" s="10"/>
      <c r="N22" s="10"/>
      <c r="O22" s="10"/>
    </row>
    <row r="23" spans="1:18" s="557" customFormat="1">
      <c r="A23" s="10"/>
      <c r="B23" s="10"/>
      <c r="C23" s="10"/>
      <c r="D23" s="10"/>
      <c r="E23" s="10"/>
      <c r="F23" s="10"/>
      <c r="G23" s="10"/>
      <c r="H23" s="10"/>
      <c r="I23" s="10"/>
      <c r="J23" s="10"/>
      <c r="K23" s="10"/>
      <c r="L23" s="10"/>
      <c r="M23" s="10"/>
      <c r="N23" s="10"/>
      <c r="O23" s="10"/>
      <c r="P23"/>
      <c r="Q23"/>
      <c r="R23"/>
    </row>
    <row r="24" spans="1:18">
      <c r="A24" s="285" t="s">
        <v>24</v>
      </c>
      <c r="B24" s="79"/>
      <c r="C24" s="79"/>
      <c r="D24" s="79"/>
      <c r="E24" s="79"/>
      <c r="F24" s="79"/>
      <c r="G24" s="79"/>
      <c r="H24" s="79"/>
      <c r="I24" s="79"/>
      <c r="J24" s="79"/>
      <c r="K24" s="79"/>
      <c r="L24" s="79"/>
      <c r="M24" s="79"/>
      <c r="N24" s="79"/>
      <c r="O24" s="79"/>
      <c r="P24" s="79"/>
      <c r="Q24" s="79"/>
    </row>
    <row r="25" spans="1:18">
      <c r="A25" s="32" t="s">
        <v>1490</v>
      </c>
      <c r="B25" s="32" t="s">
        <v>410</v>
      </c>
      <c r="C25" s="10"/>
      <c r="D25" s="10"/>
      <c r="E25" s="10"/>
      <c r="F25" s="10"/>
      <c r="G25" s="10"/>
      <c r="H25" s="10"/>
      <c r="I25" s="10"/>
      <c r="J25" s="10"/>
      <c r="K25" s="10"/>
      <c r="L25" s="10"/>
      <c r="M25" s="10"/>
      <c r="N25" s="10"/>
      <c r="O25" s="10"/>
    </row>
    <row r="26" spans="1:18">
      <c r="A26" s="106" t="s">
        <v>1491</v>
      </c>
      <c r="B26" s="13"/>
      <c r="C26" s="104"/>
      <c r="D26" s="104"/>
      <c r="E26" s="104"/>
      <c r="F26" s="104"/>
      <c r="G26" s="104"/>
      <c r="H26" s="104"/>
      <c r="I26" s="104"/>
      <c r="J26" s="104"/>
      <c r="K26" s="104"/>
      <c r="L26" s="104"/>
      <c r="M26" s="104"/>
      <c r="N26" s="104"/>
      <c r="O26" s="104"/>
      <c r="P26" s="723"/>
      <c r="Q26" s="723"/>
    </row>
    <row r="27" spans="1:18">
      <c r="A27" s="90" t="s">
        <v>1492</v>
      </c>
      <c r="B27" s="13"/>
      <c r="C27" s="13"/>
      <c r="D27" s="13"/>
      <c r="E27" s="13"/>
      <c r="F27" s="13"/>
      <c r="G27" s="13"/>
      <c r="H27" s="13"/>
      <c r="I27" s="13"/>
      <c r="J27" s="13"/>
      <c r="K27" s="13"/>
      <c r="L27" s="13"/>
      <c r="M27" s="13"/>
      <c r="N27" s="13"/>
      <c r="O27" s="13"/>
      <c r="P27" s="13"/>
      <c r="Q27" s="13"/>
    </row>
    <row r="28" spans="1:18">
      <c r="A28" s="13"/>
      <c r="B28" s="81" t="s">
        <v>420</v>
      </c>
      <c r="C28" s="82"/>
      <c r="D28" s="82"/>
      <c r="E28" s="82"/>
      <c r="F28" s="82"/>
      <c r="G28" s="82"/>
      <c r="H28" s="82"/>
      <c r="I28" s="82"/>
      <c r="J28" s="82"/>
      <c r="K28" s="83"/>
      <c r="L28" s="13"/>
      <c r="M28" s="13"/>
      <c r="N28" s="13"/>
      <c r="O28" s="13"/>
      <c r="P28" s="13"/>
      <c r="Q28" s="13"/>
    </row>
    <row r="29" spans="1:18">
      <c r="A29" s="13"/>
      <c r="B29" s="84"/>
      <c r="C29" s="86"/>
      <c r="D29" s="86"/>
      <c r="E29" s="86"/>
      <c r="F29" s="86"/>
      <c r="G29" s="86"/>
      <c r="H29" s="86"/>
      <c r="I29" s="86"/>
      <c r="J29" s="86"/>
      <c r="K29" s="85"/>
      <c r="L29" s="13"/>
      <c r="M29" s="13"/>
      <c r="N29" s="13"/>
      <c r="O29" s="13"/>
      <c r="P29" s="13"/>
      <c r="Q29" s="13"/>
    </row>
    <row r="30" spans="1:18">
      <c r="A30" s="13"/>
      <c r="B30" s="87"/>
      <c r="C30" s="88"/>
      <c r="D30" s="88"/>
      <c r="E30" s="88"/>
      <c r="F30" s="88"/>
      <c r="G30" s="88"/>
      <c r="H30" s="88"/>
      <c r="I30" s="88"/>
      <c r="J30" s="88"/>
      <c r="K30" s="89"/>
      <c r="L30" s="13"/>
      <c r="M30" s="13"/>
      <c r="N30" s="13"/>
      <c r="O30" s="13"/>
      <c r="P30" s="13"/>
      <c r="Q30" s="13"/>
    </row>
    <row r="31" spans="1:18">
      <c r="A31" s="10"/>
      <c r="B31" s="10"/>
      <c r="C31" s="10"/>
      <c r="D31" s="10"/>
      <c r="E31" s="10"/>
      <c r="F31" s="10"/>
      <c r="G31" s="10"/>
      <c r="H31" s="10"/>
      <c r="I31" s="10"/>
      <c r="J31" s="10"/>
      <c r="K31" s="10"/>
      <c r="L31" s="10"/>
      <c r="M31" s="10"/>
      <c r="N31" s="10"/>
      <c r="O31" s="10"/>
    </row>
    <row r="32" spans="1:18">
      <c r="A32" s="113" t="s">
        <v>442</v>
      </c>
      <c r="B32" s="114"/>
      <c r="C32" s="114"/>
      <c r="D32" s="114"/>
      <c r="E32" s="114"/>
      <c r="F32" s="114"/>
      <c r="G32" s="114"/>
      <c r="H32" s="114"/>
      <c r="I32" s="114"/>
      <c r="J32" s="114"/>
      <c r="K32" s="114"/>
      <c r="L32" s="114"/>
      <c r="M32" s="114"/>
      <c r="N32" s="114"/>
      <c r="O32" s="115"/>
    </row>
    <row r="33" spans="1:18">
      <c r="A33" s="116" t="s">
        <v>1493</v>
      </c>
      <c r="B33" s="112"/>
      <c r="C33" s="112"/>
      <c r="D33" s="112"/>
      <c r="E33" s="112"/>
      <c r="F33" s="112"/>
      <c r="G33" s="112"/>
      <c r="H33" s="112"/>
      <c r="I33" s="112"/>
      <c r="J33" s="112"/>
      <c r="K33" s="112"/>
      <c r="L33" s="112"/>
      <c r="M33" s="112"/>
      <c r="N33" s="112"/>
      <c r="O33" s="117"/>
    </row>
    <row r="34" spans="1:18" ht="45">
      <c r="A34" s="173"/>
      <c r="B34" s="152" t="s">
        <v>1494</v>
      </c>
      <c r="C34" s="153" t="s">
        <v>1416</v>
      </c>
      <c r="D34" s="153" t="s">
        <v>1417</v>
      </c>
      <c r="E34" s="153" t="s">
        <v>644</v>
      </c>
      <c r="F34" s="112"/>
      <c r="G34" s="112"/>
      <c r="H34" s="112"/>
      <c r="I34" s="112"/>
      <c r="J34" s="112"/>
      <c r="K34" s="112"/>
      <c r="L34" s="112"/>
      <c r="M34" s="112"/>
      <c r="N34" s="112"/>
      <c r="O34" s="117"/>
    </row>
    <row r="35" spans="1:18">
      <c r="A35" s="173"/>
      <c r="B35" s="300" t="s">
        <v>1495</v>
      </c>
      <c r="C35" s="377">
        <v>0.52</v>
      </c>
      <c r="D35" s="377">
        <v>0.02</v>
      </c>
      <c r="E35" s="300"/>
      <c r="F35" s="112"/>
      <c r="G35" s="112"/>
      <c r="H35" s="112"/>
      <c r="I35" s="112"/>
      <c r="J35" s="112"/>
      <c r="K35" s="112"/>
      <c r="L35" s="112"/>
      <c r="M35" s="112"/>
      <c r="N35" s="112"/>
      <c r="O35" s="117"/>
    </row>
    <row r="36" spans="1:18">
      <c r="A36" s="173"/>
      <c r="B36" s="279" t="s">
        <v>372</v>
      </c>
      <c r="C36" s="378">
        <v>0.95</v>
      </c>
      <c r="D36" s="378">
        <v>0.04</v>
      </c>
      <c r="E36" s="386" t="s">
        <v>1496</v>
      </c>
      <c r="F36" s="112"/>
      <c r="G36" s="112"/>
      <c r="H36" s="112"/>
      <c r="I36" s="112"/>
      <c r="J36" s="112"/>
      <c r="K36" s="112"/>
      <c r="L36" s="112"/>
      <c r="M36" s="112"/>
      <c r="N36" s="112"/>
      <c r="O36" s="117"/>
    </row>
    <row r="37" spans="1:18">
      <c r="A37" s="173"/>
      <c r="B37" s="112" t="s">
        <v>1497</v>
      </c>
      <c r="C37" s="112"/>
      <c r="D37" s="112"/>
      <c r="E37" s="112"/>
      <c r="F37" s="112"/>
      <c r="G37" s="112"/>
      <c r="H37" s="112"/>
      <c r="I37" s="112"/>
      <c r="J37" s="112"/>
      <c r="K37" s="112"/>
      <c r="L37" s="112"/>
      <c r="M37" s="112"/>
      <c r="N37" s="112"/>
      <c r="O37" s="117"/>
    </row>
    <row r="38" spans="1:18">
      <c r="A38" s="294" t="s">
        <v>1424</v>
      </c>
      <c r="B38" s="112"/>
      <c r="C38" s="112"/>
      <c r="D38" s="112"/>
      <c r="E38" s="112"/>
      <c r="F38" s="112"/>
      <c r="G38" s="112"/>
      <c r="H38" s="112"/>
      <c r="I38" s="112"/>
      <c r="J38" s="112"/>
      <c r="K38" s="112"/>
      <c r="L38" s="112"/>
      <c r="M38" s="112"/>
      <c r="N38" s="112"/>
      <c r="O38" s="117"/>
    </row>
    <row r="39" spans="1:18">
      <c r="A39" s="294"/>
      <c r="B39" s="112"/>
      <c r="C39" s="112"/>
      <c r="D39" s="112"/>
      <c r="E39" s="112"/>
      <c r="F39" s="112"/>
      <c r="G39" s="112"/>
      <c r="H39" s="112"/>
      <c r="I39" s="112"/>
      <c r="J39" s="112"/>
      <c r="K39" s="112"/>
      <c r="L39" s="112"/>
      <c r="M39" s="112"/>
      <c r="N39" s="112"/>
      <c r="O39" s="117"/>
    </row>
    <row r="40" spans="1:18" ht="45">
      <c r="A40" s="173"/>
      <c r="B40" s="152" t="s">
        <v>1498</v>
      </c>
      <c r="C40" s="153" t="s">
        <v>1416</v>
      </c>
      <c r="D40" s="153" t="s">
        <v>1417</v>
      </c>
      <c r="E40" s="112"/>
      <c r="F40" s="112"/>
      <c r="G40" s="112"/>
      <c r="H40" s="112"/>
      <c r="I40" s="112"/>
      <c r="J40" s="112"/>
      <c r="K40" s="112"/>
      <c r="L40" s="112"/>
      <c r="M40" s="112"/>
      <c r="N40" s="112"/>
      <c r="O40" s="117"/>
    </row>
    <row r="41" spans="1:18">
      <c r="A41" s="173"/>
      <c r="B41" s="300" t="s">
        <v>1499</v>
      </c>
      <c r="C41" s="377">
        <v>0.26</v>
      </c>
      <c r="D41" s="377">
        <v>0.03</v>
      </c>
      <c r="E41" s="112"/>
      <c r="F41" s="112"/>
      <c r="G41" s="112"/>
      <c r="H41" s="112"/>
      <c r="I41" s="112"/>
      <c r="J41" s="112"/>
      <c r="K41" s="112"/>
      <c r="L41" s="112"/>
      <c r="M41" s="112"/>
      <c r="N41" s="112"/>
      <c r="O41" s="117"/>
    </row>
    <row r="42" spans="1:18">
      <c r="A42" s="242" t="s">
        <v>1500</v>
      </c>
      <c r="B42" s="112"/>
      <c r="C42" s="112"/>
      <c r="D42" s="112"/>
      <c r="E42" s="112"/>
      <c r="F42" s="112"/>
      <c r="G42" s="112"/>
      <c r="H42" s="112"/>
      <c r="I42" s="112"/>
      <c r="J42" s="112"/>
      <c r="K42" s="112"/>
      <c r="L42" s="112"/>
      <c r="M42" s="112"/>
      <c r="N42" s="112"/>
      <c r="O42" s="117"/>
    </row>
    <row r="43" spans="1:18">
      <c r="A43" s="119"/>
      <c r="B43" s="119"/>
      <c r="C43" s="119"/>
      <c r="D43" s="119"/>
      <c r="E43" s="119"/>
      <c r="F43" s="119"/>
      <c r="G43" s="119"/>
      <c r="H43" s="119"/>
      <c r="I43" s="119"/>
      <c r="J43" s="119"/>
      <c r="K43" s="119"/>
      <c r="L43" s="119"/>
      <c r="M43" s="119"/>
      <c r="N43" s="119"/>
      <c r="O43" s="120"/>
    </row>
    <row r="45" spans="1:18">
      <c r="A45" s="285" t="s">
        <v>28</v>
      </c>
      <c r="B45" s="79"/>
      <c r="C45" s="79"/>
      <c r="D45" s="79"/>
      <c r="E45" s="79"/>
      <c r="F45" s="79"/>
      <c r="G45" s="79"/>
      <c r="H45" s="79"/>
      <c r="I45" s="79"/>
      <c r="J45" s="79"/>
      <c r="K45" s="79"/>
      <c r="L45" s="79"/>
      <c r="M45" s="79"/>
      <c r="N45" s="79"/>
      <c r="O45" s="79"/>
    </row>
    <row r="46" spans="1:18">
      <c r="A46" s="32" t="s">
        <v>1501</v>
      </c>
      <c r="B46" s="32" t="s">
        <v>410</v>
      </c>
      <c r="C46" s="10"/>
      <c r="D46" s="10"/>
      <c r="E46" s="10"/>
      <c r="F46" s="10"/>
      <c r="G46" s="10"/>
      <c r="H46" s="10"/>
      <c r="I46" s="10"/>
      <c r="J46" s="10"/>
      <c r="K46" s="10"/>
      <c r="L46" s="10"/>
      <c r="M46" s="10"/>
      <c r="N46" s="10"/>
      <c r="O46" s="10"/>
    </row>
    <row r="47" spans="1:18">
      <c r="A47" s="69" t="s">
        <v>1502</v>
      </c>
      <c r="B47" s="69"/>
      <c r="C47" s="13"/>
      <c r="D47" s="13"/>
      <c r="E47" s="13"/>
      <c r="F47" s="13"/>
      <c r="G47" s="13"/>
      <c r="H47" s="13"/>
      <c r="I47" s="13"/>
      <c r="J47" s="13"/>
      <c r="K47" s="13"/>
      <c r="L47" s="13"/>
      <c r="M47" s="13"/>
      <c r="N47" s="13"/>
      <c r="O47" s="104"/>
      <c r="P47" s="723"/>
      <c r="Q47" s="723"/>
      <c r="R47" s="723"/>
    </row>
    <row r="48" spans="1:18">
      <c r="A48" s="54" t="s">
        <v>1503</v>
      </c>
      <c r="B48" s="69"/>
      <c r="C48" s="13"/>
      <c r="D48" s="13"/>
      <c r="E48" s="13"/>
      <c r="F48" s="13"/>
      <c r="G48" s="13"/>
      <c r="H48" s="13"/>
      <c r="I48" s="13"/>
      <c r="J48" s="13"/>
      <c r="K48" s="13"/>
      <c r="L48" s="13"/>
      <c r="M48" s="13"/>
      <c r="N48" s="13"/>
      <c r="O48" s="104"/>
      <c r="P48" s="723"/>
      <c r="Q48" s="723"/>
      <c r="R48" s="723"/>
    </row>
    <row r="49" spans="1:18">
      <c r="A49" s="54"/>
      <c r="B49" s="69"/>
      <c r="C49" s="13"/>
      <c r="D49" s="13"/>
      <c r="E49" s="13"/>
      <c r="F49" s="13"/>
      <c r="G49" s="13"/>
      <c r="H49" s="13"/>
      <c r="I49" s="13"/>
      <c r="J49" s="13"/>
      <c r="K49" s="13"/>
      <c r="L49" s="13"/>
      <c r="M49" s="13"/>
      <c r="N49" s="13"/>
      <c r="O49" s="104"/>
      <c r="P49" s="723"/>
      <c r="Q49" s="723"/>
      <c r="R49" s="723"/>
    </row>
    <row r="50" spans="1:18">
      <c r="A50" s="69" t="s">
        <v>1428</v>
      </c>
      <c r="B50" s="69"/>
      <c r="C50" s="13"/>
      <c r="D50" s="13"/>
      <c r="E50" s="13"/>
      <c r="F50" s="13"/>
      <c r="G50" s="13"/>
      <c r="H50" s="13"/>
      <c r="I50" s="13"/>
      <c r="J50" s="13"/>
      <c r="K50" s="13"/>
      <c r="L50" s="13"/>
      <c r="M50" s="13"/>
      <c r="N50" s="13"/>
      <c r="O50" s="104"/>
      <c r="P50" s="723"/>
      <c r="Q50" s="723"/>
      <c r="R50" s="723"/>
    </row>
    <row r="51" spans="1:18">
      <c r="A51" s="54" t="s">
        <v>1504</v>
      </c>
      <c r="B51" s="69"/>
      <c r="C51" s="13"/>
      <c r="D51" s="13"/>
      <c r="E51" s="13"/>
      <c r="F51" s="13"/>
      <c r="G51" s="13"/>
      <c r="H51" s="13"/>
      <c r="I51" s="13"/>
      <c r="J51" s="13"/>
      <c r="K51" s="13"/>
      <c r="L51" s="13"/>
      <c r="M51" s="13"/>
      <c r="N51" s="13"/>
      <c r="O51" s="104"/>
      <c r="P51" s="723"/>
      <c r="Q51" s="723"/>
      <c r="R51" s="723"/>
    </row>
    <row r="52" spans="1:18">
      <c r="A52" s="69"/>
      <c r="B52" s="69"/>
      <c r="C52" s="13"/>
      <c r="D52" s="13"/>
      <c r="E52" s="13"/>
      <c r="F52" s="13"/>
      <c r="G52" s="13"/>
      <c r="H52" s="13"/>
      <c r="I52" s="13"/>
      <c r="J52" s="13"/>
      <c r="K52" s="13"/>
      <c r="L52" s="13"/>
      <c r="M52" s="13"/>
      <c r="N52" s="13"/>
      <c r="O52" s="104"/>
      <c r="P52" s="723"/>
      <c r="Q52" s="723"/>
      <c r="R52" s="723"/>
    </row>
    <row r="53" spans="1:18">
      <c r="A53" s="13"/>
      <c r="B53" s="70"/>
      <c r="C53" s="70"/>
      <c r="D53" s="70"/>
      <c r="E53" s="70"/>
      <c r="F53" s="70"/>
      <c r="G53" s="1117" t="s">
        <v>81</v>
      </c>
      <c r="H53" s="1118"/>
      <c r="I53" s="1118"/>
      <c r="J53" s="1118"/>
      <c r="K53" s="1118"/>
      <c r="L53" s="1118"/>
      <c r="M53" s="1118"/>
      <c r="N53" s="1118"/>
      <c r="O53" s="1118"/>
      <c r="P53" s="1119"/>
      <c r="Q53" s="13"/>
      <c r="R53" s="13"/>
    </row>
    <row r="54" spans="1:18">
      <c r="A54" s="13"/>
      <c r="B54" s="654"/>
      <c r="C54" s="70"/>
      <c r="D54" s="70"/>
      <c r="E54" s="70"/>
      <c r="F54" s="70"/>
      <c r="G54" s="111">
        <v>2026</v>
      </c>
      <c r="H54" s="33">
        <v>2027</v>
      </c>
      <c r="I54" s="34">
        <v>2028</v>
      </c>
      <c r="J54" s="33">
        <v>2029</v>
      </c>
      <c r="K54" s="34">
        <v>2030</v>
      </c>
      <c r="L54" s="33">
        <v>2031</v>
      </c>
      <c r="M54" s="35">
        <v>2032</v>
      </c>
      <c r="N54" s="34">
        <v>2033</v>
      </c>
      <c r="O54" s="33">
        <v>2034</v>
      </c>
      <c r="P54" s="33">
        <v>2035</v>
      </c>
      <c r="Q54" s="13"/>
      <c r="R54" s="13"/>
    </row>
    <row r="55" spans="1:18">
      <c r="A55" s="872"/>
      <c r="B55" s="529" t="s">
        <v>1505</v>
      </c>
      <c r="C55" s="873"/>
      <c r="D55" s="873"/>
      <c r="E55" s="70"/>
      <c r="F55" s="70"/>
      <c r="G55" s="874"/>
      <c r="H55" s="874"/>
      <c r="I55" s="874"/>
      <c r="J55" s="874"/>
      <c r="K55" s="874"/>
      <c r="L55" s="874"/>
      <c r="M55" s="874"/>
      <c r="N55" s="874"/>
      <c r="O55" s="874"/>
      <c r="P55" s="864"/>
      <c r="Q55" s="627"/>
      <c r="R55" s="875"/>
    </row>
    <row r="56" spans="1:18">
      <c r="A56" s="872"/>
      <c r="B56" s="1060" t="s">
        <v>1506</v>
      </c>
      <c r="C56" s="873"/>
      <c r="D56" s="873"/>
      <c r="E56" s="70"/>
      <c r="F56" s="70"/>
      <c r="G56" s="1058">
        <v>1</v>
      </c>
      <c r="H56" s="1058">
        <v>1</v>
      </c>
      <c r="I56" s="1058">
        <v>1</v>
      </c>
      <c r="J56" s="1058">
        <v>1</v>
      </c>
      <c r="K56" s="1058">
        <v>1</v>
      </c>
      <c r="L56" s="1058">
        <v>1</v>
      </c>
      <c r="M56" s="1058">
        <v>1</v>
      </c>
      <c r="N56" s="1058">
        <v>1</v>
      </c>
      <c r="O56" s="1058">
        <v>1</v>
      </c>
      <c r="P56" s="1059">
        <v>1</v>
      </c>
      <c r="Q56" s="627"/>
      <c r="R56" s="875"/>
    </row>
    <row r="57" spans="1:18">
      <c r="A57" s="872"/>
      <c r="B57" s="942" t="s">
        <v>1507</v>
      </c>
      <c r="C57" s="873"/>
      <c r="D57" s="873"/>
      <c r="E57" s="70"/>
      <c r="F57" s="70"/>
      <c r="G57" s="656"/>
      <c r="H57" s="656"/>
      <c r="I57" s="656"/>
      <c r="J57" s="656"/>
      <c r="K57" s="656"/>
      <c r="L57" s="656"/>
      <c r="M57" s="656"/>
      <c r="N57" s="656"/>
      <c r="O57" s="656"/>
      <c r="P57" s="536"/>
      <c r="Q57" s="627"/>
      <c r="R57" s="875"/>
    </row>
    <row r="58" spans="1:18">
      <c r="A58" s="872"/>
      <c r="B58" s="380" t="s">
        <v>1508</v>
      </c>
      <c r="C58" s="70"/>
      <c r="D58" s="70"/>
      <c r="E58" s="70"/>
      <c r="F58" s="70"/>
      <c r="G58" s="133"/>
      <c r="H58" s="133"/>
      <c r="I58" s="133"/>
      <c r="J58" s="133"/>
      <c r="K58" s="133"/>
      <c r="L58" s="133"/>
      <c r="M58" s="133"/>
      <c r="N58" s="133"/>
      <c r="O58" s="133"/>
      <c r="P58" s="228"/>
      <c r="Q58" s="627"/>
      <c r="R58" s="875"/>
    </row>
    <row r="59" spans="1:18">
      <c r="A59" s="872"/>
      <c r="B59" s="380" t="s">
        <v>1509</v>
      </c>
      <c r="C59" s="70"/>
      <c r="D59" s="70"/>
      <c r="E59" s="70"/>
      <c r="F59" s="70"/>
      <c r="G59" s="133"/>
      <c r="H59" s="133"/>
      <c r="I59" s="133"/>
      <c r="J59" s="133"/>
      <c r="K59" s="133"/>
      <c r="L59" s="133"/>
      <c r="M59" s="133"/>
      <c r="N59" s="133"/>
      <c r="O59" s="133"/>
      <c r="P59" s="228"/>
      <c r="Q59" s="627"/>
      <c r="R59" s="875"/>
    </row>
    <row r="60" spans="1:18">
      <c r="A60" s="872"/>
      <c r="B60" s="380" t="s">
        <v>1510</v>
      </c>
      <c r="C60" s="70"/>
      <c r="D60" s="70"/>
      <c r="E60" s="70"/>
      <c r="F60" s="70"/>
      <c r="G60" s="133"/>
      <c r="H60" s="133"/>
      <c r="I60" s="133"/>
      <c r="J60" s="133"/>
      <c r="K60" s="133"/>
      <c r="L60" s="133"/>
      <c r="M60" s="133"/>
      <c r="N60" s="133"/>
      <c r="O60" s="133"/>
      <c r="P60" s="228"/>
      <c r="Q60" s="627"/>
      <c r="R60" s="875"/>
    </row>
    <row r="61" spans="1:18">
      <c r="A61" s="872"/>
      <c r="B61" s="380" t="s">
        <v>1511</v>
      </c>
      <c r="C61" s="70"/>
      <c r="D61" s="70"/>
      <c r="E61" s="70"/>
      <c r="F61" s="70"/>
      <c r="G61" s="133"/>
      <c r="H61" s="133"/>
      <c r="I61" s="133"/>
      <c r="J61" s="133"/>
      <c r="K61" s="133"/>
      <c r="L61" s="133"/>
      <c r="M61" s="133"/>
      <c r="N61" s="133"/>
      <c r="O61" s="133"/>
      <c r="P61" s="228"/>
      <c r="Q61" s="627"/>
      <c r="R61" s="875"/>
    </row>
    <row r="62" spans="1:18">
      <c r="A62" s="872"/>
      <c r="B62" s="380" t="s">
        <v>1512</v>
      </c>
      <c r="C62" s="70"/>
      <c r="D62" s="70"/>
      <c r="E62" s="70"/>
      <c r="F62" s="70"/>
      <c r="G62" s="133"/>
      <c r="H62" s="133"/>
      <c r="I62" s="133"/>
      <c r="J62" s="133"/>
      <c r="K62" s="133"/>
      <c r="L62" s="133"/>
      <c r="M62" s="133"/>
      <c r="N62" s="133"/>
      <c r="O62" s="133"/>
      <c r="P62" s="228"/>
      <c r="Q62" s="627"/>
      <c r="R62" s="875"/>
    </row>
    <row r="63" spans="1:18">
      <c r="A63" s="872"/>
      <c r="B63" s="381" t="s">
        <v>1513</v>
      </c>
      <c r="C63" s="70"/>
      <c r="D63" s="70"/>
      <c r="E63" s="70"/>
      <c r="F63" s="70"/>
      <c r="G63" s="135"/>
      <c r="H63" s="135"/>
      <c r="I63" s="135"/>
      <c r="J63" s="135"/>
      <c r="K63" s="135"/>
      <c r="L63" s="135"/>
      <c r="M63" s="135"/>
      <c r="N63" s="135"/>
      <c r="O63" s="135"/>
      <c r="P63" s="274"/>
      <c r="Q63" s="627"/>
      <c r="R63" s="875"/>
    </row>
    <row r="64" spans="1:18">
      <c r="A64" s="872"/>
      <c r="B64" s="876" t="s">
        <v>1264</v>
      </c>
      <c r="C64" s="873"/>
      <c r="D64" s="873"/>
      <c r="E64" s="70"/>
      <c r="F64" s="70"/>
      <c r="G64" s="656"/>
      <c r="H64" s="656"/>
      <c r="I64" s="656"/>
      <c r="J64" s="656"/>
      <c r="K64" s="656"/>
      <c r="L64" s="656"/>
      <c r="M64" s="656"/>
      <c r="N64" s="656"/>
      <c r="O64" s="656"/>
      <c r="P64" s="536"/>
      <c r="Q64" s="627"/>
      <c r="R64" s="875"/>
    </row>
    <row r="65" spans="1:18">
      <c r="A65" s="872"/>
      <c r="B65" s="418" t="s">
        <v>1508</v>
      </c>
      <c r="C65" s="70"/>
      <c r="D65" s="70"/>
      <c r="E65" s="70"/>
      <c r="F65" s="70"/>
      <c r="G65" s="133"/>
      <c r="H65" s="133"/>
      <c r="I65" s="133"/>
      <c r="J65" s="133"/>
      <c r="K65" s="133"/>
      <c r="L65" s="133"/>
      <c r="M65" s="133"/>
      <c r="N65" s="133"/>
      <c r="O65" s="133"/>
      <c r="P65" s="228"/>
      <c r="Q65" s="627"/>
      <c r="R65" s="875"/>
    </row>
    <row r="66" spans="1:18">
      <c r="A66" s="872"/>
      <c r="B66" s="418" t="s">
        <v>1509</v>
      </c>
      <c r="C66" s="70"/>
      <c r="D66" s="70"/>
      <c r="E66" s="70"/>
      <c r="F66" s="70"/>
      <c r="G66" s="133"/>
      <c r="H66" s="133"/>
      <c r="I66" s="133"/>
      <c r="J66" s="133"/>
      <c r="K66" s="133"/>
      <c r="L66" s="133"/>
      <c r="M66" s="133"/>
      <c r="N66" s="133"/>
      <c r="O66" s="133"/>
      <c r="P66" s="228"/>
      <c r="Q66" s="627"/>
      <c r="R66" s="875"/>
    </row>
    <row r="67" spans="1:18">
      <c r="A67" s="872"/>
      <c r="B67" s="418" t="s">
        <v>1510</v>
      </c>
      <c r="C67" s="70"/>
      <c r="D67" s="70"/>
      <c r="E67" s="70"/>
      <c r="F67" s="70"/>
      <c r="G67" s="133"/>
      <c r="H67" s="133"/>
      <c r="I67" s="133"/>
      <c r="J67" s="133"/>
      <c r="K67" s="133"/>
      <c r="L67" s="133"/>
      <c r="M67" s="133"/>
      <c r="N67" s="133"/>
      <c r="O67" s="133"/>
      <c r="P67" s="228"/>
      <c r="Q67" s="627"/>
      <c r="R67" s="875"/>
    </row>
    <row r="68" spans="1:18">
      <c r="A68" s="872"/>
      <c r="B68" s="418" t="s">
        <v>1511</v>
      </c>
      <c r="C68" s="70"/>
      <c r="D68" s="70"/>
      <c r="E68" s="70"/>
      <c r="F68" s="70"/>
      <c r="G68" s="133"/>
      <c r="H68" s="133"/>
      <c r="I68" s="133"/>
      <c r="J68" s="133"/>
      <c r="K68" s="133"/>
      <c r="L68" s="133"/>
      <c r="M68" s="133"/>
      <c r="N68" s="133"/>
      <c r="O68" s="133"/>
      <c r="P68" s="228"/>
      <c r="Q68" s="627"/>
      <c r="R68" s="875"/>
    </row>
    <row r="69" spans="1:18">
      <c r="A69" s="872"/>
      <c r="B69" s="418" t="s">
        <v>1512</v>
      </c>
      <c r="C69" s="70"/>
      <c r="D69" s="70"/>
      <c r="E69" s="70"/>
      <c r="F69" s="70"/>
      <c r="G69" s="133"/>
      <c r="H69" s="133"/>
      <c r="I69" s="133"/>
      <c r="J69" s="133"/>
      <c r="K69" s="133"/>
      <c r="L69" s="133"/>
      <c r="M69" s="133"/>
      <c r="N69" s="133"/>
      <c r="O69" s="133"/>
      <c r="P69" s="228"/>
      <c r="Q69" s="627"/>
      <c r="R69" s="875"/>
    </row>
    <row r="70" spans="1:18">
      <c r="A70" s="872"/>
      <c r="B70" s="419" t="s">
        <v>1513</v>
      </c>
      <c r="C70" s="70"/>
      <c r="D70" s="70"/>
      <c r="E70" s="70"/>
      <c r="F70" s="70"/>
      <c r="G70" s="135"/>
      <c r="H70" s="135"/>
      <c r="I70" s="135"/>
      <c r="J70" s="135"/>
      <c r="K70" s="135"/>
      <c r="L70" s="135"/>
      <c r="M70" s="135"/>
      <c r="N70" s="135"/>
      <c r="O70" s="135"/>
      <c r="P70" s="274"/>
      <c r="Q70" s="627"/>
      <c r="R70" s="875"/>
    </row>
    <row r="71" spans="1:18">
      <c r="A71" s="872"/>
      <c r="B71" s="1060" t="s">
        <v>1514</v>
      </c>
      <c r="C71" s="873"/>
      <c r="D71" s="873"/>
      <c r="E71" s="70"/>
      <c r="F71" s="70"/>
      <c r="G71" s="1058"/>
      <c r="H71" s="1058"/>
      <c r="I71" s="1058"/>
      <c r="J71" s="1058"/>
      <c r="K71" s="1058"/>
      <c r="L71" s="1058"/>
      <c r="M71" s="1058"/>
      <c r="N71" s="1058"/>
      <c r="O71" s="1058"/>
      <c r="P71" s="1059"/>
      <c r="Q71" s="627"/>
      <c r="R71" s="875"/>
    </row>
    <row r="72" spans="1:18">
      <c r="A72" s="627"/>
      <c r="B72" s="942" t="s">
        <v>1507</v>
      </c>
      <c r="C72" s="873"/>
      <c r="D72" s="873"/>
      <c r="E72" s="70"/>
      <c r="F72" s="70"/>
      <c r="G72" s="656"/>
      <c r="H72" s="656"/>
      <c r="I72" s="656"/>
      <c r="J72" s="656"/>
      <c r="K72" s="656"/>
      <c r="L72" s="656"/>
      <c r="M72" s="656"/>
      <c r="N72" s="656"/>
      <c r="O72" s="656"/>
      <c r="P72" s="536"/>
      <c r="Q72" s="627"/>
      <c r="R72" s="627"/>
    </row>
    <row r="73" spans="1:18">
      <c r="A73" s="13"/>
      <c r="B73" s="380" t="s">
        <v>1508</v>
      </c>
      <c r="C73" s="70"/>
      <c r="D73" s="70"/>
      <c r="E73" s="70"/>
      <c r="F73" s="70"/>
      <c r="G73" s="133"/>
      <c r="H73" s="133"/>
      <c r="I73" s="133"/>
      <c r="J73" s="133"/>
      <c r="K73" s="133"/>
      <c r="L73" s="133"/>
      <c r="M73" s="133"/>
      <c r="N73" s="133"/>
      <c r="O73" s="133"/>
      <c r="P73" s="228"/>
      <c r="Q73" s="13"/>
      <c r="R73" s="13"/>
    </row>
    <row r="74" spans="1:18">
      <c r="A74" s="13"/>
      <c r="B74" s="380" t="s">
        <v>1509</v>
      </c>
      <c r="C74" s="70"/>
      <c r="D74" s="70"/>
      <c r="E74" s="70"/>
      <c r="F74" s="70"/>
      <c r="G74" s="133"/>
      <c r="H74" s="133"/>
      <c r="I74" s="133"/>
      <c r="J74" s="133"/>
      <c r="K74" s="133"/>
      <c r="L74" s="133"/>
      <c r="M74" s="133"/>
      <c r="N74" s="133"/>
      <c r="O74" s="133"/>
      <c r="P74" s="228"/>
      <c r="Q74" s="13"/>
      <c r="R74" s="13"/>
    </row>
    <row r="75" spans="1:18">
      <c r="A75" s="13"/>
      <c r="B75" s="380" t="s">
        <v>1510</v>
      </c>
      <c r="C75" s="70"/>
      <c r="D75" s="70"/>
      <c r="E75" s="70"/>
      <c r="F75" s="70"/>
      <c r="G75" s="133"/>
      <c r="H75" s="133"/>
      <c r="I75" s="133"/>
      <c r="J75" s="133"/>
      <c r="K75" s="133"/>
      <c r="L75" s="133"/>
      <c r="M75" s="133"/>
      <c r="N75" s="133"/>
      <c r="O75" s="133"/>
      <c r="P75" s="228"/>
      <c r="Q75" s="13"/>
      <c r="R75" s="13"/>
    </row>
    <row r="76" spans="1:18">
      <c r="A76" s="13"/>
      <c r="B76" s="380" t="s">
        <v>1511</v>
      </c>
      <c r="C76" s="70"/>
      <c r="D76" s="70"/>
      <c r="E76" s="70"/>
      <c r="F76" s="70"/>
      <c r="G76" s="133"/>
      <c r="H76" s="133"/>
      <c r="I76" s="133"/>
      <c r="J76" s="133"/>
      <c r="K76" s="133"/>
      <c r="L76" s="133"/>
      <c r="M76" s="133"/>
      <c r="N76" s="133"/>
      <c r="O76" s="133"/>
      <c r="P76" s="228"/>
      <c r="Q76" s="13"/>
      <c r="R76" s="13"/>
    </row>
    <row r="77" spans="1:18">
      <c r="A77" s="13"/>
      <c r="B77" s="380" t="s">
        <v>1512</v>
      </c>
      <c r="C77" s="70"/>
      <c r="D77" s="70"/>
      <c r="E77" s="70"/>
      <c r="F77" s="70"/>
      <c r="G77" s="133"/>
      <c r="H77" s="133"/>
      <c r="I77" s="133"/>
      <c r="J77" s="133"/>
      <c r="K77" s="133"/>
      <c r="L77" s="133"/>
      <c r="M77" s="133"/>
      <c r="N77" s="133"/>
      <c r="O77" s="133"/>
      <c r="P77" s="228"/>
      <c r="Q77" s="13"/>
      <c r="R77" s="13"/>
    </row>
    <row r="78" spans="1:18">
      <c r="A78" s="13"/>
      <c r="B78" s="381" t="s">
        <v>1513</v>
      </c>
      <c r="C78" s="70"/>
      <c r="D78" s="70"/>
      <c r="E78" s="70"/>
      <c r="F78" s="70"/>
      <c r="G78" s="135"/>
      <c r="H78" s="135"/>
      <c r="I78" s="135"/>
      <c r="J78" s="135"/>
      <c r="K78" s="135"/>
      <c r="L78" s="135"/>
      <c r="M78" s="135"/>
      <c r="N78" s="135"/>
      <c r="O78" s="135"/>
      <c r="P78" s="274"/>
      <c r="Q78" s="13"/>
      <c r="R78" s="13"/>
    </row>
    <row r="79" spans="1:18">
      <c r="A79" s="627"/>
      <c r="B79" s="876" t="s">
        <v>1264</v>
      </c>
      <c r="C79" s="873"/>
      <c r="D79" s="873"/>
      <c r="E79" s="70"/>
      <c r="F79" s="70"/>
      <c r="G79" s="656"/>
      <c r="H79" s="656"/>
      <c r="I79" s="656"/>
      <c r="J79" s="656"/>
      <c r="K79" s="656"/>
      <c r="L79" s="656"/>
      <c r="M79" s="656"/>
      <c r="N79" s="656"/>
      <c r="O79" s="656"/>
      <c r="P79" s="536"/>
      <c r="Q79" s="627"/>
      <c r="R79" s="627"/>
    </row>
    <row r="80" spans="1:18">
      <c r="A80" s="13"/>
      <c r="B80" s="418" t="s">
        <v>1508</v>
      </c>
      <c r="C80" s="70"/>
      <c r="D80" s="70"/>
      <c r="E80" s="70"/>
      <c r="F80" s="70"/>
      <c r="G80" s="133"/>
      <c r="H80" s="133"/>
      <c r="I80" s="133"/>
      <c r="J80" s="133"/>
      <c r="K80" s="133"/>
      <c r="L80" s="133"/>
      <c r="M80" s="133"/>
      <c r="N80" s="133"/>
      <c r="O80" s="133"/>
      <c r="P80" s="228"/>
      <c r="Q80" s="13"/>
      <c r="R80" s="13"/>
    </row>
    <row r="81" spans="1:18">
      <c r="A81" s="13"/>
      <c r="B81" s="418" t="s">
        <v>1509</v>
      </c>
      <c r="C81" s="70"/>
      <c r="D81" s="70"/>
      <c r="E81" s="70"/>
      <c r="F81" s="70"/>
      <c r="G81" s="133"/>
      <c r="H81" s="133"/>
      <c r="I81" s="133"/>
      <c r="J81" s="133"/>
      <c r="K81" s="133"/>
      <c r="L81" s="133"/>
      <c r="M81" s="133"/>
      <c r="N81" s="133"/>
      <c r="O81" s="133"/>
      <c r="P81" s="228"/>
      <c r="Q81" s="13"/>
      <c r="R81" s="13"/>
    </row>
    <row r="82" spans="1:18">
      <c r="A82" s="13"/>
      <c r="B82" s="418" t="s">
        <v>1510</v>
      </c>
      <c r="C82" s="70"/>
      <c r="D82" s="70"/>
      <c r="E82" s="70"/>
      <c r="F82" s="70"/>
      <c r="G82" s="133"/>
      <c r="H82" s="133"/>
      <c r="I82" s="133"/>
      <c r="J82" s="133"/>
      <c r="K82" s="133"/>
      <c r="L82" s="133"/>
      <c r="M82" s="133"/>
      <c r="N82" s="133"/>
      <c r="O82" s="133"/>
      <c r="P82" s="228"/>
      <c r="Q82" s="13"/>
      <c r="R82" s="13"/>
    </row>
    <row r="83" spans="1:18">
      <c r="A83" s="13"/>
      <c r="B83" s="418" t="s">
        <v>1511</v>
      </c>
      <c r="C83" s="70"/>
      <c r="D83" s="70"/>
      <c r="E83" s="70"/>
      <c r="F83" s="70"/>
      <c r="G83" s="133"/>
      <c r="H83" s="133"/>
      <c r="I83" s="133"/>
      <c r="J83" s="133"/>
      <c r="K83" s="133"/>
      <c r="L83" s="133"/>
      <c r="M83" s="133"/>
      <c r="N83" s="133"/>
      <c r="O83" s="133"/>
      <c r="P83" s="228"/>
      <c r="Q83" s="13"/>
      <c r="R83" s="13"/>
    </row>
    <row r="84" spans="1:18">
      <c r="A84" s="13"/>
      <c r="B84" s="418" t="s">
        <v>1512</v>
      </c>
      <c r="C84" s="70"/>
      <c r="D84" s="70"/>
      <c r="E84" s="70"/>
      <c r="F84" s="70"/>
      <c r="G84" s="133"/>
      <c r="H84" s="133"/>
      <c r="I84" s="133"/>
      <c r="J84" s="133"/>
      <c r="K84" s="133"/>
      <c r="L84" s="133"/>
      <c r="M84" s="133"/>
      <c r="N84" s="133"/>
      <c r="O84" s="133"/>
      <c r="P84" s="228"/>
      <c r="Q84" s="13"/>
      <c r="R84" s="13"/>
    </row>
    <row r="85" spans="1:18">
      <c r="A85" s="13"/>
      <c r="B85" s="419" t="s">
        <v>1513</v>
      </c>
      <c r="C85" s="70"/>
      <c r="D85" s="70"/>
      <c r="E85" s="70"/>
      <c r="F85" s="70"/>
      <c r="G85" s="135"/>
      <c r="H85" s="135"/>
      <c r="I85" s="135"/>
      <c r="J85" s="135"/>
      <c r="K85" s="135"/>
      <c r="L85" s="135"/>
      <c r="M85" s="135"/>
      <c r="N85" s="135"/>
      <c r="O85" s="135"/>
      <c r="P85" s="274"/>
      <c r="Q85" s="13"/>
      <c r="R85" s="13"/>
    </row>
    <row r="86" spans="1:18">
      <c r="A86" s="872"/>
      <c r="B86" s="529" t="s">
        <v>1515</v>
      </c>
      <c r="C86" s="873"/>
      <c r="D86" s="873"/>
      <c r="E86" s="70"/>
      <c r="F86" s="70"/>
      <c r="G86" s="874"/>
      <c r="H86" s="874"/>
      <c r="I86" s="874"/>
      <c r="J86" s="874"/>
      <c r="K86" s="874"/>
      <c r="L86" s="874"/>
      <c r="M86" s="874"/>
      <c r="N86" s="874"/>
      <c r="O86" s="874"/>
      <c r="P86" s="864"/>
      <c r="Q86" s="627"/>
      <c r="R86" s="875"/>
    </row>
    <row r="87" spans="1:18">
      <c r="A87" s="872"/>
      <c r="B87" s="1060" t="s">
        <v>1506</v>
      </c>
      <c r="C87" s="873"/>
      <c r="D87" s="873"/>
      <c r="E87" s="70"/>
      <c r="F87" s="70"/>
      <c r="G87" s="1058">
        <v>1</v>
      </c>
      <c r="H87" s="1058">
        <v>1</v>
      </c>
      <c r="I87" s="1058">
        <v>1</v>
      </c>
      <c r="J87" s="1058">
        <v>1</v>
      </c>
      <c r="K87" s="1058">
        <v>1</v>
      </c>
      <c r="L87" s="1058">
        <v>1</v>
      </c>
      <c r="M87" s="1058">
        <v>1</v>
      </c>
      <c r="N87" s="1058">
        <v>1</v>
      </c>
      <c r="O87" s="1058">
        <v>1</v>
      </c>
      <c r="P87" s="1059">
        <v>1</v>
      </c>
      <c r="Q87" s="627"/>
      <c r="R87" s="875"/>
    </row>
    <row r="88" spans="1:18">
      <c r="A88" s="13"/>
      <c r="B88" s="380" t="s">
        <v>379</v>
      </c>
      <c r="C88" s="70"/>
      <c r="D88" s="70"/>
      <c r="E88" s="70"/>
      <c r="F88" s="70"/>
      <c r="G88" s="133"/>
      <c r="H88" s="133"/>
      <c r="I88" s="133"/>
      <c r="J88" s="133"/>
      <c r="K88" s="133"/>
      <c r="L88" s="133"/>
      <c r="M88" s="133"/>
      <c r="N88" s="133"/>
      <c r="O88" s="133"/>
      <c r="P88" s="228"/>
      <c r="Q88" s="13"/>
      <c r="R88" s="13"/>
    </row>
    <row r="89" spans="1:18">
      <c r="A89" s="13"/>
      <c r="B89" s="381" t="s">
        <v>1516</v>
      </c>
      <c r="C89" s="70"/>
      <c r="D89" s="70"/>
      <c r="E89" s="70"/>
      <c r="F89" s="70"/>
      <c r="G89" s="135"/>
      <c r="H89" s="135"/>
      <c r="I89" s="135"/>
      <c r="J89" s="135"/>
      <c r="K89" s="135"/>
      <c r="L89" s="135"/>
      <c r="M89" s="135"/>
      <c r="N89" s="135"/>
      <c r="O89" s="135"/>
      <c r="P89" s="274"/>
      <c r="Q89" s="13"/>
      <c r="R89" s="13"/>
    </row>
    <row r="90" spans="1:18">
      <c r="A90" s="13"/>
      <c r="B90" s="1060" t="s">
        <v>1514</v>
      </c>
      <c r="C90" s="70"/>
      <c r="D90" s="70"/>
      <c r="E90" s="70"/>
      <c r="F90" s="70"/>
      <c r="G90" s="1058"/>
      <c r="H90" s="1058"/>
      <c r="I90" s="1058"/>
      <c r="J90" s="1058"/>
      <c r="K90" s="1058"/>
      <c r="L90" s="1058"/>
      <c r="M90" s="1058"/>
      <c r="N90" s="1058"/>
      <c r="O90" s="1058"/>
      <c r="P90" s="1059"/>
      <c r="Q90" s="13"/>
      <c r="R90" s="13"/>
    </row>
    <row r="91" spans="1:18">
      <c r="A91" s="13"/>
      <c r="B91" s="380" t="s">
        <v>379</v>
      </c>
      <c r="C91" s="70"/>
      <c r="D91" s="70"/>
      <c r="E91" s="70"/>
      <c r="F91" s="70"/>
      <c r="G91" s="133"/>
      <c r="H91" s="133"/>
      <c r="I91" s="133"/>
      <c r="J91" s="133"/>
      <c r="K91" s="133"/>
      <c r="L91" s="133"/>
      <c r="M91" s="133"/>
      <c r="N91" s="133"/>
      <c r="O91" s="133"/>
      <c r="P91" s="228"/>
      <c r="Q91" s="13"/>
      <c r="R91" s="13"/>
    </row>
    <row r="92" spans="1:18">
      <c r="A92" s="13"/>
      <c r="B92" s="381" t="s">
        <v>1516</v>
      </c>
      <c r="C92" s="70"/>
      <c r="D92" s="70"/>
      <c r="E92" s="70"/>
      <c r="F92" s="70"/>
      <c r="G92" s="135"/>
      <c r="H92" s="135"/>
      <c r="I92" s="135"/>
      <c r="J92" s="135"/>
      <c r="K92" s="135"/>
      <c r="L92" s="135"/>
      <c r="M92" s="135"/>
      <c r="N92" s="135"/>
      <c r="O92" s="135"/>
      <c r="P92" s="274"/>
      <c r="Q92" s="13"/>
      <c r="R92" s="13"/>
    </row>
    <row r="93" spans="1:18">
      <c r="A93" s="10"/>
      <c r="B93" s="10"/>
      <c r="C93" s="10"/>
      <c r="D93" s="10"/>
      <c r="E93" s="10"/>
      <c r="F93" s="10"/>
      <c r="G93" s="10"/>
      <c r="H93" s="10"/>
      <c r="I93" s="10"/>
      <c r="J93" s="10"/>
      <c r="K93" s="10"/>
      <c r="L93" s="10"/>
      <c r="M93" s="10"/>
      <c r="N93" s="10"/>
      <c r="O93" s="10"/>
    </row>
    <row r="94" spans="1:18">
      <c r="A94" s="113" t="s">
        <v>547</v>
      </c>
      <c r="B94" s="114"/>
      <c r="C94" s="114"/>
      <c r="D94" s="114"/>
      <c r="E94" s="114"/>
      <c r="F94" s="114"/>
      <c r="G94" s="114"/>
      <c r="H94" s="114"/>
      <c r="I94" s="114"/>
      <c r="J94" s="114"/>
      <c r="K94" s="114"/>
      <c r="L94" s="114"/>
      <c r="M94" s="114"/>
      <c r="N94" s="114"/>
      <c r="O94" s="115"/>
    </row>
    <row r="95" spans="1:18">
      <c r="A95" s="173" t="s">
        <v>1517</v>
      </c>
      <c r="B95" s="112"/>
      <c r="C95" s="112"/>
      <c r="D95" s="112"/>
      <c r="E95" s="112"/>
      <c r="F95" s="112"/>
      <c r="G95" s="112"/>
      <c r="H95" s="112"/>
      <c r="I95" s="112"/>
      <c r="J95" s="112"/>
      <c r="K95" s="112"/>
      <c r="L95" s="112"/>
      <c r="M95" s="112"/>
      <c r="N95" s="112"/>
      <c r="O95" s="117"/>
    </row>
    <row r="96" spans="1:18">
      <c r="A96" s="116" t="s">
        <v>220</v>
      </c>
      <c r="B96" s="112"/>
      <c r="C96" s="112"/>
      <c r="D96" s="112"/>
      <c r="E96" s="112"/>
      <c r="F96" s="112"/>
      <c r="G96" s="112"/>
      <c r="H96" s="112"/>
      <c r="I96" s="112"/>
      <c r="J96" s="112"/>
      <c r="K96" s="112"/>
      <c r="L96" s="112"/>
      <c r="M96" s="112"/>
      <c r="N96" s="112"/>
      <c r="O96" s="117"/>
    </row>
    <row r="97" spans="1:15">
      <c r="A97" s="116"/>
      <c r="B97" s="112"/>
      <c r="C97" s="112"/>
      <c r="D97" s="112"/>
      <c r="E97" s="112"/>
      <c r="F97" s="112"/>
      <c r="G97" s="112"/>
      <c r="H97" s="112"/>
      <c r="I97" s="112"/>
      <c r="J97" s="112"/>
      <c r="K97" s="112"/>
      <c r="L97" s="112"/>
      <c r="M97" s="112"/>
      <c r="N97" s="112"/>
      <c r="O97" s="117"/>
    </row>
    <row r="98" spans="1:15">
      <c r="A98" s="173" t="s">
        <v>1518</v>
      </c>
      <c r="B98" s="112"/>
      <c r="C98" s="112"/>
      <c r="D98" s="112"/>
      <c r="E98" s="112"/>
      <c r="F98" s="112"/>
      <c r="G98" s="112"/>
      <c r="H98" s="112"/>
      <c r="I98" s="112"/>
      <c r="J98" s="112"/>
      <c r="K98" s="112"/>
      <c r="L98" s="112"/>
      <c r="M98" s="112"/>
      <c r="N98" s="112"/>
      <c r="O98" s="117"/>
    </row>
    <row r="99" spans="1:15" ht="45">
      <c r="A99" s="116"/>
      <c r="B99" s="152" t="s">
        <v>1519</v>
      </c>
      <c r="C99" s="153" t="s">
        <v>642</v>
      </c>
      <c r="D99" s="153" t="s">
        <v>1417</v>
      </c>
      <c r="E99" s="112"/>
      <c r="F99" s="112"/>
      <c r="G99" s="112"/>
      <c r="H99" s="112"/>
      <c r="I99" s="112"/>
      <c r="J99" s="112"/>
      <c r="K99" s="112"/>
      <c r="L99" s="112"/>
      <c r="M99" s="112"/>
      <c r="N99" s="112"/>
      <c r="O99" s="117"/>
    </row>
    <row r="100" spans="1:15">
      <c r="A100" s="173"/>
      <c r="B100" s="386" t="s">
        <v>1508</v>
      </c>
      <c r="C100" s="384">
        <v>0.78</v>
      </c>
      <c r="D100" s="384">
        <v>0.05</v>
      </c>
      <c r="E100" s="112"/>
      <c r="F100" s="112"/>
      <c r="G100" s="112"/>
      <c r="H100" s="112"/>
      <c r="I100" s="112"/>
      <c r="J100" s="112"/>
      <c r="K100" s="112"/>
      <c r="L100" s="112"/>
      <c r="M100" s="112"/>
      <c r="N100" s="112"/>
      <c r="O100" s="117"/>
    </row>
    <row r="101" spans="1:15">
      <c r="A101" s="173"/>
      <c r="B101" s="386" t="s">
        <v>1509</v>
      </c>
      <c r="C101" s="385">
        <v>-0.15</v>
      </c>
      <c r="D101" s="385">
        <v>-0.01</v>
      </c>
      <c r="E101" s="112"/>
      <c r="F101" s="112"/>
      <c r="G101" s="112"/>
      <c r="H101" s="112"/>
      <c r="I101" s="112"/>
      <c r="J101" s="112"/>
      <c r="K101" s="112"/>
      <c r="L101" s="112"/>
      <c r="M101" s="112"/>
      <c r="N101" s="112"/>
      <c r="O101" s="117"/>
    </row>
    <row r="102" spans="1:15">
      <c r="A102" s="173"/>
      <c r="B102" s="386" t="s">
        <v>1510</v>
      </c>
      <c r="C102" s="384">
        <v>0.39</v>
      </c>
      <c r="D102" s="384">
        <v>0.03</v>
      </c>
      <c r="E102" s="112"/>
      <c r="F102" s="112"/>
      <c r="G102" s="112"/>
      <c r="H102" s="112"/>
      <c r="I102" s="112"/>
      <c r="J102" s="112"/>
      <c r="K102" s="112"/>
      <c r="L102" s="112"/>
      <c r="M102" s="112"/>
      <c r="N102" s="112"/>
      <c r="O102" s="117"/>
    </row>
    <row r="103" spans="1:15">
      <c r="A103" s="173"/>
      <c r="B103" s="386" t="s">
        <v>1511</v>
      </c>
      <c r="C103" s="384">
        <v>1.07</v>
      </c>
      <c r="D103" s="384">
        <v>7.0000000000000007E-2</v>
      </c>
      <c r="E103" s="112"/>
      <c r="F103" s="112"/>
      <c r="G103" s="112"/>
      <c r="H103" s="112"/>
      <c r="I103" s="112"/>
      <c r="J103" s="112"/>
      <c r="K103" s="112"/>
      <c r="L103" s="112"/>
      <c r="M103" s="112"/>
      <c r="N103" s="112"/>
      <c r="O103" s="117"/>
    </row>
    <row r="104" spans="1:15">
      <c r="A104" s="173"/>
      <c r="B104" s="386" t="s">
        <v>1512</v>
      </c>
      <c r="C104" s="384">
        <v>1.39</v>
      </c>
      <c r="D104" s="384">
        <v>0.08</v>
      </c>
      <c r="E104" s="112"/>
      <c r="F104" s="10"/>
      <c r="G104" s="10"/>
      <c r="H104" s="10"/>
      <c r="I104" s="10"/>
      <c r="J104" s="10"/>
      <c r="K104" s="10"/>
      <c r="L104" s="10"/>
      <c r="M104" s="10"/>
      <c r="N104" s="10"/>
      <c r="O104" s="117"/>
    </row>
    <row r="105" spans="1:15">
      <c r="A105" s="10"/>
      <c r="B105" s="386" t="s">
        <v>1513</v>
      </c>
      <c r="C105" s="384">
        <v>4.87</v>
      </c>
      <c r="D105" s="384">
        <v>0.17</v>
      </c>
      <c r="E105" s="112"/>
      <c r="F105" s="10"/>
      <c r="G105" s="10"/>
      <c r="H105" s="10"/>
      <c r="I105" s="10"/>
      <c r="J105" s="10"/>
      <c r="K105" s="10"/>
      <c r="L105" s="10"/>
      <c r="M105" s="10"/>
      <c r="N105" s="10"/>
      <c r="O105" s="117"/>
    </row>
    <row r="106" spans="1:15">
      <c r="A106" s="10"/>
      <c r="B106" s="269"/>
      <c r="C106" s="10"/>
      <c r="D106" s="10"/>
      <c r="E106" s="112"/>
      <c r="F106" s="10"/>
      <c r="G106" s="10"/>
      <c r="H106" s="10"/>
      <c r="I106" s="10"/>
      <c r="J106" s="10"/>
      <c r="K106" s="10"/>
      <c r="L106" s="10"/>
      <c r="M106" s="10"/>
      <c r="N106" s="10"/>
      <c r="O106" s="117"/>
    </row>
    <row r="107" spans="1:15">
      <c r="A107" s="173" t="s">
        <v>1520</v>
      </c>
      <c r="B107" s="10"/>
      <c r="C107" s="10"/>
      <c r="D107" s="10"/>
      <c r="E107" s="10"/>
      <c r="F107" s="10"/>
      <c r="G107" s="10"/>
      <c r="H107" s="10"/>
      <c r="I107" s="10"/>
      <c r="J107" s="10"/>
      <c r="K107" s="10"/>
      <c r="L107" s="10"/>
      <c r="M107" s="10"/>
      <c r="N107" s="10"/>
      <c r="O107" s="117"/>
    </row>
    <row r="108" spans="1:15">
      <c r="A108" s="112" t="s">
        <v>1521</v>
      </c>
      <c r="B108" s="10"/>
      <c r="C108" s="10"/>
      <c r="D108" s="10"/>
      <c r="E108" s="10"/>
      <c r="F108" s="10"/>
      <c r="G108" s="10"/>
      <c r="H108" s="10"/>
      <c r="I108" s="10"/>
      <c r="J108" s="10"/>
      <c r="K108" s="10"/>
      <c r="L108" s="10"/>
      <c r="M108" s="10"/>
      <c r="N108" s="10"/>
      <c r="O108" s="117"/>
    </row>
    <row r="109" spans="1:15">
      <c r="A109" s="1174" t="s">
        <v>1279</v>
      </c>
      <c r="B109" s="1176" t="s">
        <v>1522</v>
      </c>
      <c r="C109" s="1176" t="s">
        <v>1523</v>
      </c>
      <c r="D109" s="1174" t="s">
        <v>1524</v>
      </c>
      <c r="E109" s="1178"/>
      <c r="F109" s="1179"/>
      <c r="G109" s="10"/>
      <c r="H109" s="10"/>
      <c r="I109" s="10"/>
      <c r="J109" s="10"/>
      <c r="K109" s="10"/>
      <c r="L109" s="10"/>
      <c r="M109" s="10"/>
      <c r="N109" s="10"/>
      <c r="O109" s="117"/>
    </row>
    <row r="110" spans="1:15">
      <c r="A110" s="1175"/>
      <c r="B110" s="1177"/>
      <c r="C110" s="1177"/>
      <c r="D110" s="392" t="s">
        <v>1525</v>
      </c>
      <c r="E110" s="393" t="s">
        <v>1526</v>
      </c>
      <c r="F110" s="394" t="s">
        <v>1527</v>
      </c>
      <c r="G110" s="10"/>
      <c r="H110" s="10"/>
      <c r="I110" s="10"/>
      <c r="J110" s="10"/>
      <c r="K110" s="10"/>
      <c r="L110" s="10"/>
      <c r="M110" s="10"/>
      <c r="N110" s="10"/>
      <c r="O110" s="117"/>
    </row>
    <row r="111" spans="1:15" ht="26.25">
      <c r="A111" s="395">
        <v>1</v>
      </c>
      <c r="B111" s="396" t="s">
        <v>1528</v>
      </c>
      <c r="C111" s="397"/>
      <c r="D111" s="398" t="s">
        <v>1529</v>
      </c>
      <c r="E111" s="399" t="s">
        <v>1530</v>
      </c>
      <c r="F111" s="400" t="s">
        <v>220</v>
      </c>
      <c r="G111" s="10"/>
      <c r="H111" s="10"/>
      <c r="I111" s="10"/>
      <c r="J111" s="10"/>
      <c r="K111" s="10"/>
      <c r="L111" s="10"/>
      <c r="M111" s="10"/>
      <c r="N111" s="10"/>
      <c r="O111" s="117"/>
    </row>
    <row r="112" spans="1:15" ht="26.25">
      <c r="A112" s="401">
        <v>2</v>
      </c>
      <c r="B112" s="402" t="s">
        <v>1531</v>
      </c>
      <c r="C112" s="403"/>
      <c r="D112" s="404" t="s">
        <v>1532</v>
      </c>
      <c r="E112" s="402" t="s">
        <v>1533</v>
      </c>
      <c r="F112" s="405" t="s">
        <v>220</v>
      </c>
      <c r="G112" s="10"/>
      <c r="H112" s="10"/>
      <c r="I112" s="10"/>
      <c r="J112" s="10"/>
      <c r="K112" s="10"/>
      <c r="L112" s="10"/>
      <c r="M112" s="10"/>
      <c r="N112" s="10"/>
      <c r="O112" s="117"/>
    </row>
    <row r="113" spans="1:18" ht="64.5">
      <c r="A113" s="406">
        <v>3</v>
      </c>
      <c r="B113" s="407" t="s">
        <v>1534</v>
      </c>
      <c r="C113" s="407" t="s">
        <v>1535</v>
      </c>
      <c r="D113" s="1180" t="s">
        <v>1536</v>
      </c>
      <c r="E113" s="1181"/>
      <c r="F113" s="1182"/>
      <c r="G113" s="10"/>
      <c r="H113" s="10"/>
      <c r="I113" s="10"/>
      <c r="J113" s="10"/>
      <c r="K113" s="10"/>
      <c r="L113" s="10"/>
      <c r="M113" s="10"/>
      <c r="N113" s="10"/>
      <c r="O113" s="117"/>
    </row>
    <row r="114" spans="1:18">
      <c r="A114" s="401">
        <v>4</v>
      </c>
      <c r="B114" s="402" t="s">
        <v>1537</v>
      </c>
      <c r="C114" s="403"/>
      <c r="D114" s="1183" t="s">
        <v>1538</v>
      </c>
      <c r="E114" s="1184"/>
      <c r="F114" s="1185"/>
      <c r="G114" s="10"/>
      <c r="H114" s="10"/>
      <c r="I114" s="10"/>
      <c r="J114" s="10"/>
      <c r="K114" s="10"/>
      <c r="L114" s="10"/>
      <c r="M114" s="10"/>
      <c r="N114" s="10"/>
      <c r="O114" s="117"/>
    </row>
    <row r="115" spans="1:18" ht="39">
      <c r="A115" s="406">
        <v>5</v>
      </c>
      <c r="B115" s="407" t="s">
        <v>1539</v>
      </c>
      <c r="C115" s="407" t="s">
        <v>1540</v>
      </c>
      <c r="D115" s="1186" t="s">
        <v>1541</v>
      </c>
      <c r="E115" s="1187"/>
      <c r="F115" s="1188"/>
      <c r="G115" s="10"/>
      <c r="H115" s="10"/>
      <c r="I115" s="10"/>
      <c r="J115" s="10"/>
      <c r="K115" s="10"/>
      <c r="L115" s="10"/>
      <c r="M115" s="10"/>
      <c r="N115" s="10"/>
      <c r="O115" s="117"/>
    </row>
    <row r="116" spans="1:18" ht="51.75">
      <c r="A116" s="401">
        <v>6</v>
      </c>
      <c r="B116" s="402" t="s">
        <v>1542</v>
      </c>
      <c r="C116" s="402" t="s">
        <v>1543</v>
      </c>
      <c r="D116" s="409"/>
      <c r="E116" s="403"/>
      <c r="F116" s="405"/>
      <c r="G116" s="10"/>
      <c r="H116" s="10"/>
      <c r="I116" s="10"/>
      <c r="J116" s="10"/>
      <c r="K116" s="10"/>
      <c r="L116" s="10"/>
      <c r="M116" s="10"/>
      <c r="N116" s="10"/>
      <c r="O116" s="117"/>
    </row>
    <row r="117" spans="1:18" ht="28.5" customHeight="1">
      <c r="A117" s="406">
        <v>7</v>
      </c>
      <c r="B117" s="407" t="s">
        <v>1544</v>
      </c>
      <c r="C117" s="410"/>
      <c r="D117" s="1186" t="s">
        <v>1545</v>
      </c>
      <c r="E117" s="1187"/>
      <c r="F117" s="1188"/>
      <c r="O117" s="117"/>
    </row>
    <row r="118" spans="1:18" ht="90">
      <c r="A118" s="411">
        <v>8</v>
      </c>
      <c r="B118" s="412" t="s">
        <v>1546</v>
      </c>
      <c r="C118" s="412" t="s">
        <v>1547</v>
      </c>
      <c r="D118" s="413"/>
      <c r="E118" s="414"/>
      <c r="F118" s="415"/>
      <c r="O118" s="117"/>
    </row>
    <row r="119" spans="1:18">
      <c r="A119" s="119"/>
      <c r="B119" s="119"/>
      <c r="C119" s="119"/>
      <c r="D119" s="119"/>
      <c r="E119" s="119"/>
      <c r="F119" s="119"/>
      <c r="G119" s="119"/>
      <c r="H119" s="119"/>
      <c r="I119" s="119"/>
      <c r="J119" s="119"/>
      <c r="K119" s="119"/>
      <c r="L119" s="119"/>
      <c r="M119" s="119"/>
      <c r="N119" s="119"/>
      <c r="O119" s="120"/>
    </row>
    <row r="120" spans="1:18">
      <c r="A120" s="408"/>
      <c r="B120" s="416"/>
      <c r="C120" s="416"/>
      <c r="D120" s="417"/>
      <c r="E120" s="417"/>
      <c r="F120" s="417"/>
    </row>
    <row r="121" spans="1:18">
      <c r="A121" s="285" t="s">
        <v>31</v>
      </c>
      <c r="B121" s="79"/>
      <c r="C121" s="79"/>
      <c r="D121" s="79"/>
      <c r="E121" s="79"/>
      <c r="F121" s="79"/>
      <c r="G121" s="79"/>
      <c r="H121" s="79"/>
      <c r="I121" s="79"/>
      <c r="J121" s="79"/>
      <c r="K121" s="79"/>
      <c r="L121" s="79"/>
      <c r="M121" s="79"/>
      <c r="N121" s="79"/>
      <c r="O121" s="79"/>
      <c r="P121" s="79"/>
      <c r="Q121" s="79"/>
      <c r="R121" s="79"/>
    </row>
    <row r="122" spans="1:18">
      <c r="A122" s="32" t="s">
        <v>1548</v>
      </c>
      <c r="B122" s="32" t="s">
        <v>410</v>
      </c>
      <c r="C122" s="10"/>
      <c r="D122" s="10"/>
      <c r="E122" s="10"/>
      <c r="F122" s="10"/>
      <c r="G122" s="10"/>
      <c r="H122" s="10"/>
      <c r="I122" s="10"/>
      <c r="J122" s="10"/>
      <c r="K122" s="10"/>
      <c r="L122" s="10"/>
      <c r="M122" s="10"/>
      <c r="N122" s="10"/>
      <c r="O122" s="10"/>
      <c r="P122" s="10"/>
      <c r="Q122" s="10"/>
      <c r="R122" s="10"/>
    </row>
    <row r="123" spans="1:18">
      <c r="A123" s="69" t="s">
        <v>1450</v>
      </c>
      <c r="B123" s="13"/>
      <c r="C123" s="13"/>
      <c r="D123" s="13"/>
      <c r="E123" s="13"/>
      <c r="F123" s="13"/>
      <c r="G123" s="13"/>
      <c r="H123" s="13"/>
      <c r="I123" s="13"/>
      <c r="J123" s="13"/>
      <c r="K123" s="13"/>
      <c r="L123" s="13"/>
      <c r="M123" s="13"/>
      <c r="N123" s="13"/>
      <c r="O123" s="104"/>
      <c r="P123" s="723"/>
      <c r="Q123" s="723"/>
      <c r="R123" s="723"/>
    </row>
    <row r="124" spans="1:18">
      <c r="A124" s="13"/>
      <c r="B124" s="70"/>
      <c r="C124" s="13"/>
      <c r="D124" s="13"/>
      <c r="E124" s="13"/>
      <c r="F124" s="619" t="s">
        <v>80</v>
      </c>
      <c r="G124" s="1117" t="s">
        <v>81</v>
      </c>
      <c r="H124" s="1118"/>
      <c r="I124" s="1118"/>
      <c r="J124" s="1118"/>
      <c r="K124" s="1118"/>
      <c r="L124" s="1118"/>
      <c r="M124" s="1118"/>
      <c r="N124" s="1118"/>
      <c r="O124" s="1118"/>
      <c r="P124" s="1119"/>
      <c r="Q124" s="13"/>
      <c r="R124" s="13"/>
    </row>
    <row r="125" spans="1:18" ht="45">
      <c r="A125" s="13"/>
      <c r="B125" s="70"/>
      <c r="C125" s="602" t="s">
        <v>451</v>
      </c>
      <c r="D125" s="479" t="s">
        <v>452</v>
      </c>
      <c r="E125" s="40"/>
      <c r="F125" s="620">
        <v>0</v>
      </c>
      <c r="G125" s="714">
        <v>2026</v>
      </c>
      <c r="H125" s="498">
        <v>2027</v>
      </c>
      <c r="I125" s="499">
        <v>2028</v>
      </c>
      <c r="J125" s="498">
        <v>2029</v>
      </c>
      <c r="K125" s="499">
        <v>2030</v>
      </c>
      <c r="L125" s="498">
        <v>2031</v>
      </c>
      <c r="M125" s="715">
        <v>2032</v>
      </c>
      <c r="N125" s="499">
        <v>2033</v>
      </c>
      <c r="O125" s="498">
        <v>2034</v>
      </c>
      <c r="P125" s="498">
        <v>2035</v>
      </c>
      <c r="Q125" s="13"/>
      <c r="R125" s="13"/>
    </row>
    <row r="126" spans="1:18">
      <c r="A126" s="13"/>
      <c r="B126" s="266" t="s">
        <v>1549</v>
      </c>
      <c r="C126" s="861"/>
      <c r="D126" s="940"/>
      <c r="E126" s="70"/>
      <c r="F126" s="933"/>
      <c r="G126" s="933"/>
      <c r="H126" s="933"/>
      <c r="I126" s="933"/>
      <c r="J126" s="933"/>
      <c r="K126" s="933"/>
      <c r="L126" s="933"/>
      <c r="M126" s="933"/>
      <c r="N126" s="933"/>
      <c r="O126" s="933"/>
      <c r="P126" s="934"/>
      <c r="Q126" s="13"/>
      <c r="R126" s="13"/>
    </row>
    <row r="127" spans="1:18">
      <c r="A127" s="13"/>
      <c r="B127" s="379" t="s">
        <v>1507</v>
      </c>
      <c r="C127" s="941"/>
      <c r="D127" s="784"/>
      <c r="E127" s="784"/>
      <c r="F127" s="935"/>
      <c r="G127" s="935"/>
      <c r="H127" s="935"/>
      <c r="I127" s="935"/>
      <c r="J127" s="935"/>
      <c r="K127" s="935"/>
      <c r="L127" s="935"/>
      <c r="M127" s="935"/>
      <c r="N127" s="935"/>
      <c r="O127" s="935"/>
      <c r="P127" s="936"/>
      <c r="Q127" s="13"/>
      <c r="R127" s="13"/>
    </row>
    <row r="128" spans="1:18">
      <c r="A128" s="13"/>
      <c r="B128" s="418" t="s">
        <v>1508</v>
      </c>
      <c r="C128" s="870"/>
      <c r="D128" s="782"/>
      <c r="E128" s="782"/>
      <c r="F128" s="716" t="s">
        <v>20</v>
      </c>
      <c r="G128" s="933" t="str">
        <f>F128</f>
        <v>à compléter</v>
      </c>
      <c r="H128" s="933" t="str">
        <f t="shared" ref="H128:P128" si="0">G128</f>
        <v>à compléter</v>
      </c>
      <c r="I128" s="933" t="str">
        <f t="shared" si="0"/>
        <v>à compléter</v>
      </c>
      <c r="J128" s="933" t="str">
        <f t="shared" si="0"/>
        <v>à compléter</v>
      </c>
      <c r="K128" s="933" t="str">
        <f t="shared" si="0"/>
        <v>à compléter</v>
      </c>
      <c r="L128" s="933" t="str">
        <f t="shared" si="0"/>
        <v>à compléter</v>
      </c>
      <c r="M128" s="933" t="str">
        <f t="shared" si="0"/>
        <v>à compléter</v>
      </c>
      <c r="N128" s="933" t="str">
        <f t="shared" si="0"/>
        <v>à compléter</v>
      </c>
      <c r="O128" s="933" t="str">
        <f t="shared" si="0"/>
        <v>à compléter</v>
      </c>
      <c r="P128" s="934" t="str">
        <f t="shared" si="0"/>
        <v>à compléter</v>
      </c>
      <c r="Q128" s="13"/>
      <c r="R128" s="13"/>
    </row>
    <row r="129" spans="1:18">
      <c r="A129" s="13"/>
      <c r="B129" s="418" t="s">
        <v>1509</v>
      </c>
      <c r="C129" s="870"/>
      <c r="D129" s="782"/>
      <c r="E129" s="782"/>
      <c r="F129" s="716"/>
      <c r="G129" s="933">
        <f t="shared" ref="G129:P133" si="1">F129</f>
        <v>0</v>
      </c>
      <c r="H129" s="933">
        <f t="shared" si="1"/>
        <v>0</v>
      </c>
      <c r="I129" s="933">
        <f t="shared" si="1"/>
        <v>0</v>
      </c>
      <c r="J129" s="933">
        <f t="shared" si="1"/>
        <v>0</v>
      </c>
      <c r="K129" s="933">
        <f t="shared" si="1"/>
        <v>0</v>
      </c>
      <c r="L129" s="933">
        <f t="shared" si="1"/>
        <v>0</v>
      </c>
      <c r="M129" s="933">
        <f t="shared" si="1"/>
        <v>0</v>
      </c>
      <c r="N129" s="933">
        <f t="shared" si="1"/>
        <v>0</v>
      </c>
      <c r="O129" s="933">
        <f t="shared" si="1"/>
        <v>0</v>
      </c>
      <c r="P129" s="934">
        <f t="shared" si="1"/>
        <v>0</v>
      </c>
      <c r="Q129" s="13"/>
      <c r="R129" s="13"/>
    </row>
    <row r="130" spans="1:18">
      <c r="A130" s="13"/>
      <c r="B130" s="418" t="s">
        <v>1510</v>
      </c>
      <c r="C130" s="870"/>
      <c r="D130" s="782"/>
      <c r="E130" s="782"/>
      <c r="F130" s="716"/>
      <c r="G130" s="933">
        <f t="shared" si="1"/>
        <v>0</v>
      </c>
      <c r="H130" s="933">
        <f t="shared" si="1"/>
        <v>0</v>
      </c>
      <c r="I130" s="933">
        <f t="shared" si="1"/>
        <v>0</v>
      </c>
      <c r="J130" s="933">
        <f t="shared" si="1"/>
        <v>0</v>
      </c>
      <c r="K130" s="933">
        <f t="shared" si="1"/>
        <v>0</v>
      </c>
      <c r="L130" s="933">
        <f t="shared" si="1"/>
        <v>0</v>
      </c>
      <c r="M130" s="933">
        <f t="shared" si="1"/>
        <v>0</v>
      </c>
      <c r="N130" s="933">
        <f t="shared" si="1"/>
        <v>0</v>
      </c>
      <c r="O130" s="933">
        <f t="shared" si="1"/>
        <v>0</v>
      </c>
      <c r="P130" s="934">
        <f t="shared" si="1"/>
        <v>0</v>
      </c>
      <c r="Q130" s="13"/>
      <c r="R130" s="13"/>
    </row>
    <row r="131" spans="1:18">
      <c r="A131" s="13"/>
      <c r="B131" s="418" t="s">
        <v>1511</v>
      </c>
      <c r="C131" s="870"/>
      <c r="D131" s="782"/>
      <c r="E131" s="782"/>
      <c r="F131" s="716"/>
      <c r="G131" s="933">
        <f t="shared" si="1"/>
        <v>0</v>
      </c>
      <c r="H131" s="933">
        <f t="shared" si="1"/>
        <v>0</v>
      </c>
      <c r="I131" s="933">
        <f t="shared" si="1"/>
        <v>0</v>
      </c>
      <c r="J131" s="933">
        <f t="shared" si="1"/>
        <v>0</v>
      </c>
      <c r="K131" s="933">
        <f t="shared" si="1"/>
        <v>0</v>
      </c>
      <c r="L131" s="933">
        <f t="shared" si="1"/>
        <v>0</v>
      </c>
      <c r="M131" s="933">
        <f t="shared" si="1"/>
        <v>0</v>
      </c>
      <c r="N131" s="933">
        <f t="shared" si="1"/>
        <v>0</v>
      </c>
      <c r="O131" s="933">
        <f t="shared" si="1"/>
        <v>0</v>
      </c>
      <c r="P131" s="934">
        <f t="shared" si="1"/>
        <v>0</v>
      </c>
      <c r="Q131" s="13"/>
      <c r="R131" s="13"/>
    </row>
    <row r="132" spans="1:18">
      <c r="A132" s="13"/>
      <c r="B132" s="418" t="s">
        <v>1512</v>
      </c>
      <c r="C132" s="870"/>
      <c r="D132" s="782"/>
      <c r="E132" s="782"/>
      <c r="F132" s="716"/>
      <c r="G132" s="933">
        <f t="shared" si="1"/>
        <v>0</v>
      </c>
      <c r="H132" s="933">
        <f t="shared" si="1"/>
        <v>0</v>
      </c>
      <c r="I132" s="933">
        <f t="shared" si="1"/>
        <v>0</v>
      </c>
      <c r="J132" s="933">
        <f t="shared" si="1"/>
        <v>0</v>
      </c>
      <c r="K132" s="933">
        <f t="shared" si="1"/>
        <v>0</v>
      </c>
      <c r="L132" s="933">
        <f t="shared" si="1"/>
        <v>0</v>
      </c>
      <c r="M132" s="933">
        <f t="shared" si="1"/>
        <v>0</v>
      </c>
      <c r="N132" s="933">
        <f t="shared" si="1"/>
        <v>0</v>
      </c>
      <c r="O132" s="933">
        <f t="shared" si="1"/>
        <v>0</v>
      </c>
      <c r="P132" s="934">
        <f t="shared" si="1"/>
        <v>0</v>
      </c>
      <c r="Q132" s="13"/>
      <c r="R132" s="13"/>
    </row>
    <row r="133" spans="1:18">
      <c r="A133" s="13"/>
      <c r="B133" s="419" t="s">
        <v>1513</v>
      </c>
      <c r="C133" s="871"/>
      <c r="D133" s="783"/>
      <c r="E133" s="783"/>
      <c r="F133" s="937"/>
      <c r="G133" s="933">
        <f t="shared" si="1"/>
        <v>0</v>
      </c>
      <c r="H133" s="933">
        <f t="shared" si="1"/>
        <v>0</v>
      </c>
      <c r="I133" s="933">
        <f t="shared" si="1"/>
        <v>0</v>
      </c>
      <c r="J133" s="933">
        <f t="shared" si="1"/>
        <v>0</v>
      </c>
      <c r="K133" s="933">
        <f t="shared" si="1"/>
        <v>0</v>
      </c>
      <c r="L133" s="933">
        <f t="shared" si="1"/>
        <v>0</v>
      </c>
      <c r="M133" s="933">
        <f t="shared" si="1"/>
        <v>0</v>
      </c>
      <c r="N133" s="933">
        <f t="shared" si="1"/>
        <v>0</v>
      </c>
      <c r="O133" s="933">
        <f t="shared" si="1"/>
        <v>0</v>
      </c>
      <c r="P133" s="934">
        <f t="shared" si="1"/>
        <v>0</v>
      </c>
      <c r="Q133" s="13"/>
      <c r="R133" s="13"/>
    </row>
    <row r="134" spans="1:18">
      <c r="A134" s="13"/>
      <c r="B134" s="420" t="s">
        <v>1264</v>
      </c>
      <c r="C134" s="941"/>
      <c r="D134" s="784"/>
      <c r="E134" s="784"/>
      <c r="F134" s="935"/>
      <c r="G134" s="935"/>
      <c r="H134" s="935"/>
      <c r="I134" s="935"/>
      <c r="J134" s="935"/>
      <c r="K134" s="935"/>
      <c r="L134" s="935"/>
      <c r="M134" s="935"/>
      <c r="N134" s="935"/>
      <c r="O134" s="935"/>
      <c r="P134" s="936"/>
      <c r="Q134" s="13"/>
      <c r="R134" s="13"/>
    </row>
    <row r="135" spans="1:18">
      <c r="A135" s="13"/>
      <c r="B135" s="418" t="s">
        <v>1508</v>
      </c>
      <c r="C135" s="870"/>
      <c r="D135" s="782"/>
      <c r="E135" s="782"/>
      <c r="F135" s="716"/>
      <c r="G135" s="933">
        <f>F135</f>
        <v>0</v>
      </c>
      <c r="H135" s="933">
        <f t="shared" ref="H135:P135" si="2">G135</f>
        <v>0</v>
      </c>
      <c r="I135" s="933">
        <f t="shared" si="2"/>
        <v>0</v>
      </c>
      <c r="J135" s="933">
        <f t="shared" si="2"/>
        <v>0</v>
      </c>
      <c r="K135" s="933">
        <f t="shared" si="2"/>
        <v>0</v>
      </c>
      <c r="L135" s="933">
        <f t="shared" si="2"/>
        <v>0</v>
      </c>
      <c r="M135" s="933">
        <f t="shared" si="2"/>
        <v>0</v>
      </c>
      <c r="N135" s="933">
        <f t="shared" si="2"/>
        <v>0</v>
      </c>
      <c r="O135" s="933">
        <f t="shared" si="2"/>
        <v>0</v>
      </c>
      <c r="P135" s="934">
        <f t="shared" si="2"/>
        <v>0</v>
      </c>
      <c r="Q135" s="13"/>
      <c r="R135" s="13"/>
    </row>
    <row r="136" spans="1:18">
      <c r="A136" s="13"/>
      <c r="B136" s="418" t="s">
        <v>1509</v>
      </c>
      <c r="C136" s="870"/>
      <c r="D136" s="782"/>
      <c r="E136" s="782"/>
      <c r="F136" s="716"/>
      <c r="G136" s="933">
        <f t="shared" ref="G136:P140" si="3">F136</f>
        <v>0</v>
      </c>
      <c r="H136" s="933">
        <f t="shared" si="3"/>
        <v>0</v>
      </c>
      <c r="I136" s="933">
        <f t="shared" si="3"/>
        <v>0</v>
      </c>
      <c r="J136" s="933">
        <f t="shared" si="3"/>
        <v>0</v>
      </c>
      <c r="K136" s="933">
        <f t="shared" si="3"/>
        <v>0</v>
      </c>
      <c r="L136" s="933">
        <f t="shared" si="3"/>
        <v>0</v>
      </c>
      <c r="M136" s="933">
        <f t="shared" si="3"/>
        <v>0</v>
      </c>
      <c r="N136" s="933">
        <f t="shared" si="3"/>
        <v>0</v>
      </c>
      <c r="O136" s="933">
        <f t="shared" si="3"/>
        <v>0</v>
      </c>
      <c r="P136" s="934">
        <f t="shared" si="3"/>
        <v>0</v>
      </c>
      <c r="Q136" s="13"/>
      <c r="R136" s="13"/>
    </row>
    <row r="137" spans="1:18">
      <c r="A137" s="13"/>
      <c r="B137" s="418" t="s">
        <v>1510</v>
      </c>
      <c r="C137" s="870"/>
      <c r="D137" s="782"/>
      <c r="E137" s="782"/>
      <c r="F137" s="716"/>
      <c r="G137" s="933">
        <f t="shared" si="3"/>
        <v>0</v>
      </c>
      <c r="H137" s="933">
        <f t="shared" si="3"/>
        <v>0</v>
      </c>
      <c r="I137" s="933">
        <f t="shared" si="3"/>
        <v>0</v>
      </c>
      <c r="J137" s="933">
        <f t="shared" si="3"/>
        <v>0</v>
      </c>
      <c r="K137" s="933">
        <f t="shared" si="3"/>
        <v>0</v>
      </c>
      <c r="L137" s="933">
        <f t="shared" si="3"/>
        <v>0</v>
      </c>
      <c r="M137" s="933">
        <f t="shared" si="3"/>
        <v>0</v>
      </c>
      <c r="N137" s="933">
        <f t="shared" si="3"/>
        <v>0</v>
      </c>
      <c r="O137" s="933">
        <f t="shared" si="3"/>
        <v>0</v>
      </c>
      <c r="P137" s="934">
        <f t="shared" si="3"/>
        <v>0</v>
      </c>
      <c r="Q137" s="13"/>
      <c r="R137" s="13"/>
    </row>
    <row r="138" spans="1:18">
      <c r="A138" s="13"/>
      <c r="B138" s="418" t="s">
        <v>1511</v>
      </c>
      <c r="C138" s="870"/>
      <c r="D138" s="782"/>
      <c r="E138" s="782"/>
      <c r="F138" s="716"/>
      <c r="G138" s="933">
        <f t="shared" si="3"/>
        <v>0</v>
      </c>
      <c r="H138" s="933">
        <f t="shared" si="3"/>
        <v>0</v>
      </c>
      <c r="I138" s="933">
        <f t="shared" si="3"/>
        <v>0</v>
      </c>
      <c r="J138" s="933">
        <f t="shared" si="3"/>
        <v>0</v>
      </c>
      <c r="K138" s="933">
        <f t="shared" si="3"/>
        <v>0</v>
      </c>
      <c r="L138" s="933">
        <f t="shared" si="3"/>
        <v>0</v>
      </c>
      <c r="M138" s="933">
        <f t="shared" si="3"/>
        <v>0</v>
      </c>
      <c r="N138" s="933">
        <f t="shared" si="3"/>
        <v>0</v>
      </c>
      <c r="O138" s="933">
        <f t="shared" si="3"/>
        <v>0</v>
      </c>
      <c r="P138" s="934">
        <f t="shared" si="3"/>
        <v>0</v>
      </c>
      <c r="Q138" s="13"/>
      <c r="R138" s="13"/>
    </row>
    <row r="139" spans="1:18">
      <c r="A139" s="13"/>
      <c r="B139" s="418" t="s">
        <v>1512</v>
      </c>
      <c r="C139" s="870"/>
      <c r="D139" s="782"/>
      <c r="E139" s="782"/>
      <c r="F139" s="716"/>
      <c r="G139" s="933">
        <f t="shared" si="3"/>
        <v>0</v>
      </c>
      <c r="H139" s="933">
        <f t="shared" si="3"/>
        <v>0</v>
      </c>
      <c r="I139" s="933">
        <f t="shared" si="3"/>
        <v>0</v>
      </c>
      <c r="J139" s="933">
        <f t="shared" si="3"/>
        <v>0</v>
      </c>
      <c r="K139" s="933">
        <f t="shared" si="3"/>
        <v>0</v>
      </c>
      <c r="L139" s="933">
        <f t="shared" si="3"/>
        <v>0</v>
      </c>
      <c r="M139" s="933">
        <f t="shared" si="3"/>
        <v>0</v>
      </c>
      <c r="N139" s="933">
        <f t="shared" si="3"/>
        <v>0</v>
      </c>
      <c r="O139" s="933">
        <f t="shared" si="3"/>
        <v>0</v>
      </c>
      <c r="P139" s="934">
        <f t="shared" si="3"/>
        <v>0</v>
      </c>
      <c r="Q139" s="13"/>
      <c r="R139" s="13"/>
    </row>
    <row r="140" spans="1:18">
      <c r="A140" s="13"/>
      <c r="B140" s="419" t="s">
        <v>1513</v>
      </c>
      <c r="C140" s="871"/>
      <c r="D140" s="783"/>
      <c r="E140" s="783"/>
      <c r="F140" s="937"/>
      <c r="G140" s="933">
        <f t="shared" si="3"/>
        <v>0</v>
      </c>
      <c r="H140" s="933">
        <f t="shared" si="3"/>
        <v>0</v>
      </c>
      <c r="I140" s="933">
        <f t="shared" si="3"/>
        <v>0</v>
      </c>
      <c r="J140" s="933">
        <f t="shared" si="3"/>
        <v>0</v>
      </c>
      <c r="K140" s="933">
        <f t="shared" si="3"/>
        <v>0</v>
      </c>
      <c r="L140" s="933">
        <f t="shared" si="3"/>
        <v>0</v>
      </c>
      <c r="M140" s="933">
        <f t="shared" si="3"/>
        <v>0</v>
      </c>
      <c r="N140" s="933">
        <f t="shared" si="3"/>
        <v>0</v>
      </c>
      <c r="O140" s="933">
        <f t="shared" si="3"/>
        <v>0</v>
      </c>
      <c r="P140" s="934">
        <f t="shared" si="3"/>
        <v>0</v>
      </c>
      <c r="Q140" s="13"/>
      <c r="R140" s="13"/>
    </row>
    <row r="141" spans="1:18">
      <c r="A141" s="13"/>
      <c r="B141" s="422" t="s">
        <v>1550</v>
      </c>
      <c r="C141" s="603">
        <f>C126</f>
        <v>0</v>
      </c>
      <c r="D141" s="927">
        <f>D126</f>
        <v>0</v>
      </c>
      <c r="E141" s="784"/>
      <c r="F141" s="935"/>
      <c r="G141" s="935"/>
      <c r="H141" s="935"/>
      <c r="I141" s="935"/>
      <c r="J141" s="935"/>
      <c r="K141" s="935"/>
      <c r="L141" s="935"/>
      <c r="M141" s="935"/>
      <c r="N141" s="935"/>
      <c r="O141" s="935"/>
      <c r="P141" s="936"/>
      <c r="Q141" s="13"/>
      <c r="R141" s="13"/>
    </row>
    <row r="142" spans="1:18">
      <c r="A142" s="13"/>
      <c r="B142" s="380" t="s">
        <v>379</v>
      </c>
      <c r="C142" s="870"/>
      <c r="D142" s="782"/>
      <c r="E142" s="782"/>
      <c r="F142" s="716"/>
      <c r="G142" s="933">
        <f>F142</f>
        <v>0</v>
      </c>
      <c r="H142" s="933">
        <f t="shared" ref="H142:P142" si="4">G142</f>
        <v>0</v>
      </c>
      <c r="I142" s="933">
        <f t="shared" si="4"/>
        <v>0</v>
      </c>
      <c r="J142" s="933">
        <f t="shared" si="4"/>
        <v>0</v>
      </c>
      <c r="K142" s="933">
        <f t="shared" si="4"/>
        <v>0</v>
      </c>
      <c r="L142" s="933">
        <f t="shared" si="4"/>
        <v>0</v>
      </c>
      <c r="M142" s="933">
        <f t="shared" si="4"/>
        <v>0</v>
      </c>
      <c r="N142" s="933">
        <f t="shared" si="4"/>
        <v>0</v>
      </c>
      <c r="O142" s="933">
        <f t="shared" si="4"/>
        <v>0</v>
      </c>
      <c r="P142" s="934">
        <f t="shared" si="4"/>
        <v>0</v>
      </c>
      <c r="Q142" s="13"/>
      <c r="R142" s="13"/>
    </row>
    <row r="143" spans="1:18">
      <c r="A143" s="13"/>
      <c r="B143" s="381" t="s">
        <v>1516</v>
      </c>
      <c r="C143" s="871"/>
      <c r="D143" s="783"/>
      <c r="E143" s="783"/>
      <c r="F143" s="937"/>
      <c r="G143" s="938">
        <f>F143</f>
        <v>0</v>
      </c>
      <c r="H143" s="938">
        <f t="shared" ref="H143:P143" si="5">G143</f>
        <v>0</v>
      </c>
      <c r="I143" s="938">
        <f t="shared" si="5"/>
        <v>0</v>
      </c>
      <c r="J143" s="938">
        <f t="shared" si="5"/>
        <v>0</v>
      </c>
      <c r="K143" s="938">
        <f t="shared" si="5"/>
        <v>0</v>
      </c>
      <c r="L143" s="938">
        <f t="shared" si="5"/>
        <v>0</v>
      </c>
      <c r="M143" s="938">
        <f t="shared" si="5"/>
        <v>0</v>
      </c>
      <c r="N143" s="938">
        <f t="shared" si="5"/>
        <v>0</v>
      </c>
      <c r="O143" s="938">
        <f t="shared" si="5"/>
        <v>0</v>
      </c>
      <c r="P143" s="939">
        <f t="shared" si="5"/>
        <v>0</v>
      </c>
      <c r="Q143" s="13"/>
      <c r="R143" s="13"/>
    </row>
    <row r="144" spans="1:18">
      <c r="A144" s="13"/>
      <c r="B144" s="388"/>
      <c r="C144" s="70"/>
      <c r="D144" s="70"/>
      <c r="E144" s="70"/>
      <c r="F144" s="70"/>
      <c r="G144" s="1062" t="s">
        <v>1551</v>
      </c>
      <c r="H144" s="1061"/>
      <c r="I144" s="1061"/>
      <c r="J144" s="1061"/>
      <c r="K144" s="1061"/>
      <c r="L144" s="1061"/>
      <c r="M144" s="1061"/>
      <c r="N144" s="1061"/>
      <c r="O144" s="1061"/>
      <c r="P144" s="1061"/>
      <c r="Q144" s="13"/>
      <c r="R144" s="13"/>
    </row>
    <row r="145" spans="1:18">
      <c r="A145" s="10"/>
    </row>
    <row r="146" spans="1:18">
      <c r="A146" s="113" t="s">
        <v>442</v>
      </c>
      <c r="B146" s="114"/>
      <c r="C146" s="114"/>
      <c r="D146" s="114"/>
      <c r="E146" s="114"/>
      <c r="F146" s="114"/>
      <c r="G146" s="114"/>
      <c r="H146" s="114"/>
      <c r="I146" s="114"/>
      <c r="J146" s="114"/>
      <c r="K146" s="114"/>
      <c r="L146" s="114"/>
      <c r="M146" s="114"/>
      <c r="N146" s="114"/>
      <c r="O146" s="115"/>
    </row>
    <row r="147" spans="1:18">
      <c r="A147" s="116" t="s">
        <v>1552</v>
      </c>
      <c r="B147" s="112"/>
      <c r="C147" s="112"/>
      <c r="D147" s="112"/>
      <c r="E147" s="112"/>
      <c r="F147" s="112"/>
      <c r="G147" s="112"/>
      <c r="H147" s="112"/>
      <c r="I147" s="112"/>
      <c r="J147" s="112"/>
      <c r="K147" s="112"/>
      <c r="L147" s="112"/>
      <c r="M147" s="112"/>
      <c r="N147" s="112"/>
      <c r="O147" s="117"/>
    </row>
    <row r="148" spans="1:18">
      <c r="A148" s="453" t="s">
        <v>3</v>
      </c>
      <c r="B148" s="119"/>
      <c r="C148" s="119"/>
      <c r="D148" s="119"/>
      <c r="E148" s="119"/>
      <c r="F148" s="119"/>
      <c r="G148" s="119"/>
      <c r="H148" s="119"/>
      <c r="I148" s="119"/>
      <c r="J148" s="119"/>
      <c r="K148" s="119"/>
      <c r="L148" s="119"/>
      <c r="M148" s="119"/>
      <c r="N148" s="119"/>
      <c r="O148" s="120"/>
    </row>
    <row r="150" spans="1:18" s="557" customFormat="1">
      <c r="A150" s="285" t="s">
        <v>39</v>
      </c>
      <c r="B150" s="79"/>
      <c r="C150" s="79"/>
      <c r="D150" s="79"/>
      <c r="E150" s="79"/>
      <c r="F150" s="79"/>
      <c r="G150" s="79"/>
      <c r="H150" s="79"/>
      <c r="I150" s="79"/>
      <c r="J150" s="79"/>
      <c r="K150" s="79"/>
      <c r="L150" s="79"/>
      <c r="M150" s="79"/>
      <c r="N150" s="79"/>
      <c r="O150" s="79"/>
      <c r="P150" s="79"/>
      <c r="Q150" s="79"/>
      <c r="R150" s="79"/>
    </row>
    <row r="151" spans="1:18">
      <c r="A151" s="32" t="s">
        <v>1548</v>
      </c>
      <c r="B151" s="32" t="s">
        <v>410</v>
      </c>
      <c r="C151" s="10"/>
      <c r="D151" s="10"/>
      <c r="E151" s="10"/>
      <c r="F151" s="10"/>
      <c r="G151" s="10"/>
      <c r="H151" s="10"/>
      <c r="I151" s="10"/>
      <c r="J151" s="10"/>
      <c r="K151" s="10"/>
      <c r="L151" s="10"/>
      <c r="M151" s="10"/>
      <c r="N151" s="10"/>
      <c r="O151" s="10"/>
      <c r="P151" s="10"/>
      <c r="Q151" s="10"/>
      <c r="R151" s="10"/>
    </row>
    <row r="152" spans="1:18">
      <c r="A152" s="109" t="s">
        <v>470</v>
      </c>
      <c r="B152" s="10"/>
      <c r="C152" s="10"/>
      <c r="D152" s="10"/>
      <c r="E152" s="10"/>
      <c r="F152" s="10"/>
      <c r="G152" s="10"/>
      <c r="H152" s="10"/>
      <c r="I152" s="10"/>
      <c r="J152" s="10"/>
      <c r="K152" s="10"/>
      <c r="L152" s="10"/>
      <c r="M152" s="10"/>
      <c r="N152" s="10"/>
      <c r="O152" s="10"/>
      <c r="P152" s="10"/>
      <c r="Q152" s="10"/>
      <c r="R152" s="10"/>
    </row>
    <row r="153" spans="1:18">
      <c r="A153" s="110" t="s">
        <v>1553</v>
      </c>
      <c r="B153" s="10"/>
      <c r="C153" s="10"/>
      <c r="D153" s="10"/>
      <c r="E153" s="10"/>
      <c r="F153" s="10"/>
      <c r="G153" s="10"/>
      <c r="H153" s="10"/>
      <c r="I153" s="10"/>
      <c r="J153" s="10"/>
      <c r="K153" s="10"/>
      <c r="L153" s="10"/>
      <c r="M153" s="10"/>
      <c r="N153" s="10"/>
      <c r="O153" s="10"/>
      <c r="P153" s="10"/>
      <c r="Q153" s="10"/>
      <c r="R153" s="10"/>
    </row>
    <row r="154" spans="1:18">
      <c r="A154" s="286" t="s">
        <v>1467</v>
      </c>
      <c r="B154" s="10"/>
      <c r="C154" s="10"/>
      <c r="D154" s="10"/>
      <c r="E154" s="10"/>
      <c r="F154" s="10"/>
      <c r="G154" s="10"/>
      <c r="H154" s="10"/>
      <c r="I154" s="10"/>
      <c r="J154" s="10"/>
      <c r="K154" s="10"/>
      <c r="L154" s="10"/>
      <c r="M154" s="10"/>
      <c r="N154" s="10"/>
      <c r="O154" s="10"/>
      <c r="P154" s="10"/>
      <c r="Q154" s="10"/>
      <c r="R154" s="10"/>
    </row>
    <row r="155" spans="1:18">
      <c r="A155" s="13"/>
      <c r="B155" s="390" t="s">
        <v>1554</v>
      </c>
      <c r="C155" s="60" t="s">
        <v>20</v>
      </c>
      <c r="D155" s="13"/>
      <c r="E155" s="13"/>
      <c r="F155" s="13"/>
      <c r="G155" s="13"/>
      <c r="H155" s="13"/>
      <c r="I155" s="13"/>
      <c r="J155" s="13"/>
      <c r="K155" s="13"/>
      <c r="L155" s="13"/>
      <c r="M155" s="13"/>
      <c r="N155" s="13"/>
      <c r="O155" s="13"/>
      <c r="P155" s="13"/>
      <c r="Q155" s="13"/>
      <c r="R155" s="13"/>
    </row>
    <row r="156" spans="1:18">
      <c r="A156" s="13"/>
      <c r="B156" s="390" t="s">
        <v>1555</v>
      </c>
      <c r="C156" s="60" t="s">
        <v>20</v>
      </c>
      <c r="D156" s="13"/>
      <c r="E156" s="13"/>
      <c r="F156" s="13"/>
      <c r="G156" s="13"/>
      <c r="H156" s="13"/>
      <c r="I156" s="13"/>
      <c r="J156" s="13"/>
      <c r="K156" s="13"/>
      <c r="L156" s="13"/>
      <c r="M156" s="13"/>
      <c r="N156" s="13"/>
      <c r="O156" s="13"/>
      <c r="P156" s="13"/>
      <c r="Q156" s="13"/>
      <c r="R156" s="13"/>
    </row>
    <row r="157" spans="1:18">
      <c r="A157" s="389"/>
      <c r="B157" s="13"/>
      <c r="C157" s="13"/>
      <c r="D157" s="13"/>
      <c r="E157" s="13"/>
      <c r="F157" s="13"/>
      <c r="G157" s="13"/>
      <c r="H157" s="13"/>
      <c r="I157" s="13"/>
      <c r="J157" s="13"/>
      <c r="K157" s="13"/>
      <c r="L157" s="13"/>
      <c r="M157" s="13"/>
      <c r="N157" s="13"/>
      <c r="O157" s="13"/>
      <c r="P157" s="13"/>
      <c r="Q157" s="13"/>
      <c r="R157" s="13"/>
    </row>
    <row r="158" spans="1:18">
      <c r="A158" s="13"/>
      <c r="B158" s="13"/>
      <c r="C158" s="13"/>
      <c r="D158" s="13"/>
      <c r="E158" s="13"/>
      <c r="F158" s="13"/>
      <c r="G158" s="1117" t="s">
        <v>81</v>
      </c>
      <c r="H158" s="1118"/>
      <c r="I158" s="1118"/>
      <c r="J158" s="1118"/>
      <c r="K158" s="1118"/>
      <c r="L158" s="1118"/>
      <c r="M158" s="1118"/>
      <c r="N158" s="1118"/>
      <c r="O158" s="1118"/>
      <c r="P158" s="1119"/>
      <c r="Q158" s="13"/>
      <c r="R158" s="13"/>
    </row>
    <row r="159" spans="1:18" ht="45">
      <c r="A159" s="13"/>
      <c r="B159" s="654" t="s">
        <v>829</v>
      </c>
      <c r="C159" s="602" t="s">
        <v>451</v>
      </c>
      <c r="D159" s="479" t="s">
        <v>452</v>
      </c>
      <c r="E159" s="13"/>
      <c r="F159" s="13"/>
      <c r="G159" s="33">
        <v>2026</v>
      </c>
      <c r="H159" s="34">
        <v>2027</v>
      </c>
      <c r="I159" s="33">
        <v>2028</v>
      </c>
      <c r="J159" s="34">
        <v>2029</v>
      </c>
      <c r="K159" s="33">
        <v>2030</v>
      </c>
      <c r="L159" s="34">
        <v>2031</v>
      </c>
      <c r="M159" s="33">
        <v>2032</v>
      </c>
      <c r="N159" s="34">
        <v>2033</v>
      </c>
      <c r="O159" s="33">
        <v>2034</v>
      </c>
      <c r="P159" s="35">
        <v>2035</v>
      </c>
      <c r="Q159" s="13"/>
      <c r="R159" s="13"/>
    </row>
    <row r="160" spans="1:18">
      <c r="A160" s="13"/>
      <c r="B160" s="130" t="s">
        <v>1469</v>
      </c>
      <c r="C160" s="633" t="s">
        <v>180</v>
      </c>
      <c r="D160" s="927">
        <f>D162</f>
        <v>0</v>
      </c>
      <c r="E160" s="13"/>
      <c r="F160" s="13"/>
      <c r="G160" s="917" t="e">
        <f>IF($C162="HT",G162+G161,G162)</f>
        <v>#VALUE!</v>
      </c>
      <c r="H160" s="920" t="e">
        <f t="shared" ref="H160:P160" si="6">IF($C162="HT",H162+H161,H162)</f>
        <v>#VALUE!</v>
      </c>
      <c r="I160" s="917" t="e">
        <f t="shared" si="6"/>
        <v>#VALUE!</v>
      </c>
      <c r="J160" s="920" t="e">
        <f t="shared" si="6"/>
        <v>#VALUE!</v>
      </c>
      <c r="K160" s="917" t="e">
        <f t="shared" si="6"/>
        <v>#VALUE!</v>
      </c>
      <c r="L160" s="920" t="e">
        <f t="shared" si="6"/>
        <v>#VALUE!</v>
      </c>
      <c r="M160" s="917" t="e">
        <f t="shared" si="6"/>
        <v>#VALUE!</v>
      </c>
      <c r="N160" s="920" t="e">
        <f t="shared" si="6"/>
        <v>#VALUE!</v>
      </c>
      <c r="O160" s="917" t="e">
        <f t="shared" si="6"/>
        <v>#VALUE!</v>
      </c>
      <c r="P160" s="918" t="e">
        <f t="shared" si="6"/>
        <v>#VALUE!</v>
      </c>
      <c r="Q160" s="13"/>
      <c r="R160" s="13"/>
    </row>
    <row r="161" spans="1:18">
      <c r="A161" s="509"/>
      <c r="B161" s="528" t="str">
        <f>"TVA (à "&amp;C161*100&amp;"%)"</f>
        <v>TVA (à 20%)</v>
      </c>
      <c r="C161" s="643">
        <v>0.2</v>
      </c>
      <c r="D161" s="642"/>
      <c r="E161" s="13"/>
      <c r="F161" s="13"/>
      <c r="G161" s="511" t="e">
        <f t="shared" ref="G161:P161" si="7">G162*$C$143</f>
        <v>#VALUE!</v>
      </c>
      <c r="H161" s="921" t="e">
        <f t="shared" si="7"/>
        <v>#VALUE!</v>
      </c>
      <c r="I161" s="511" t="e">
        <f t="shared" si="7"/>
        <v>#VALUE!</v>
      </c>
      <c r="J161" s="921" t="e">
        <f t="shared" si="7"/>
        <v>#VALUE!</v>
      </c>
      <c r="K161" s="511" t="e">
        <f t="shared" si="7"/>
        <v>#VALUE!</v>
      </c>
      <c r="L161" s="921" t="e">
        <f t="shared" si="7"/>
        <v>#VALUE!</v>
      </c>
      <c r="M161" s="511" t="e">
        <f t="shared" si="7"/>
        <v>#VALUE!</v>
      </c>
      <c r="N161" s="921" t="e">
        <f t="shared" si="7"/>
        <v>#VALUE!</v>
      </c>
      <c r="O161" s="511" t="e">
        <f t="shared" si="7"/>
        <v>#VALUE!</v>
      </c>
      <c r="P161" s="642" t="e">
        <f t="shared" si="7"/>
        <v>#VALUE!</v>
      </c>
      <c r="Q161" s="13"/>
      <c r="R161" s="13"/>
    </row>
    <row r="162" spans="1:18">
      <c r="A162" s="13"/>
      <c r="B162" s="266" t="s">
        <v>1470</v>
      </c>
      <c r="C162" s="603">
        <f>C163</f>
        <v>0</v>
      </c>
      <c r="D162" s="927">
        <f>D163</f>
        <v>0</v>
      </c>
      <c r="E162" s="13"/>
      <c r="F162" s="13"/>
      <c r="G162" s="913" t="e">
        <f>G163+G166</f>
        <v>#VALUE!</v>
      </c>
      <c r="H162" s="914" t="e">
        <f t="shared" ref="H162:P162" si="8">H163+H166</f>
        <v>#VALUE!</v>
      </c>
      <c r="I162" s="913" t="e">
        <f t="shared" si="8"/>
        <v>#VALUE!</v>
      </c>
      <c r="J162" s="914" t="e">
        <f t="shared" si="8"/>
        <v>#VALUE!</v>
      </c>
      <c r="K162" s="913" t="e">
        <f t="shared" si="8"/>
        <v>#VALUE!</v>
      </c>
      <c r="L162" s="914" t="e">
        <f t="shared" si="8"/>
        <v>#VALUE!</v>
      </c>
      <c r="M162" s="913" t="e">
        <f t="shared" si="8"/>
        <v>#VALUE!</v>
      </c>
      <c r="N162" s="914" t="e">
        <f t="shared" si="8"/>
        <v>#VALUE!</v>
      </c>
      <c r="O162" s="913" t="e">
        <f t="shared" si="8"/>
        <v>#VALUE!</v>
      </c>
      <c r="P162" s="923" t="e">
        <f t="shared" si="8"/>
        <v>#VALUE!</v>
      </c>
      <c r="Q162" s="13"/>
      <c r="R162" s="13"/>
    </row>
    <row r="163" spans="1:18">
      <c r="A163" s="13"/>
      <c r="B163" s="929" t="s">
        <v>1556</v>
      </c>
      <c r="C163" s="603">
        <f>C126</f>
        <v>0</v>
      </c>
      <c r="D163" s="927">
        <f>D126</f>
        <v>0</v>
      </c>
      <c r="E163" s="13"/>
      <c r="F163" s="13"/>
      <c r="G163" s="913" t="e">
        <f>SUM(G164:G165)</f>
        <v>#VALUE!</v>
      </c>
      <c r="H163" s="914" t="e">
        <f t="shared" ref="H163:P163" si="9">SUM(H164:H165)</f>
        <v>#VALUE!</v>
      </c>
      <c r="I163" s="913" t="e">
        <f t="shared" si="9"/>
        <v>#VALUE!</v>
      </c>
      <c r="J163" s="914" t="e">
        <f t="shared" si="9"/>
        <v>#VALUE!</v>
      </c>
      <c r="K163" s="913" t="e">
        <f t="shared" si="9"/>
        <v>#VALUE!</v>
      </c>
      <c r="L163" s="914" t="e">
        <f t="shared" si="9"/>
        <v>#VALUE!</v>
      </c>
      <c r="M163" s="913" t="e">
        <f t="shared" si="9"/>
        <v>#VALUE!</v>
      </c>
      <c r="N163" s="914" t="e">
        <f t="shared" si="9"/>
        <v>#VALUE!</v>
      </c>
      <c r="O163" s="913" t="e">
        <f t="shared" si="9"/>
        <v>#VALUE!</v>
      </c>
      <c r="P163" s="923" t="e">
        <f t="shared" si="9"/>
        <v>#VALUE!</v>
      </c>
      <c r="Q163" s="13"/>
      <c r="R163" s="13"/>
    </row>
    <row r="164" spans="1:18">
      <c r="A164" s="13"/>
      <c r="B164" s="930" t="s">
        <v>1507</v>
      </c>
      <c r="C164" s="870"/>
      <c r="D164" s="782"/>
      <c r="E164" s="13"/>
      <c r="F164" s="13"/>
      <c r="G164" s="926" t="e">
        <f t="shared" ref="G164:P164" si="10">(F128*G58+F129*G59+F130*G60+F131*G61+F132*G62+F133*G63)*G56</f>
        <v>#VALUE!</v>
      </c>
      <c r="H164" s="926" t="e">
        <f t="shared" si="10"/>
        <v>#VALUE!</v>
      </c>
      <c r="I164" s="926" t="e">
        <f t="shared" si="10"/>
        <v>#VALUE!</v>
      </c>
      <c r="J164" s="926" t="e">
        <f t="shared" si="10"/>
        <v>#VALUE!</v>
      </c>
      <c r="K164" s="926" t="e">
        <f t="shared" si="10"/>
        <v>#VALUE!</v>
      </c>
      <c r="L164" s="926" t="e">
        <f t="shared" si="10"/>
        <v>#VALUE!</v>
      </c>
      <c r="M164" s="926" t="e">
        <f t="shared" si="10"/>
        <v>#VALUE!</v>
      </c>
      <c r="N164" s="926" t="e">
        <f t="shared" si="10"/>
        <v>#VALUE!</v>
      </c>
      <c r="O164" s="926" t="e">
        <f t="shared" si="10"/>
        <v>#VALUE!</v>
      </c>
      <c r="P164" s="926" t="e">
        <f t="shared" si="10"/>
        <v>#VALUE!</v>
      </c>
      <c r="Q164" s="13"/>
      <c r="R164" s="13"/>
    </row>
    <row r="165" spans="1:18">
      <c r="A165" s="13"/>
      <c r="B165" s="380" t="s">
        <v>1264</v>
      </c>
      <c r="C165" s="870"/>
      <c r="D165" s="782"/>
      <c r="E165" s="13"/>
      <c r="F165" s="13"/>
      <c r="G165" s="524">
        <f t="shared" ref="G165:P165" si="11">(F135*G80+G81*F136+F137*F137*G82+G83*F138+F139*G84+G85*F140)*G56</f>
        <v>0</v>
      </c>
      <c r="H165" s="524">
        <f t="shared" si="11"/>
        <v>0</v>
      </c>
      <c r="I165" s="524">
        <f t="shared" si="11"/>
        <v>0</v>
      </c>
      <c r="J165" s="524">
        <f t="shared" si="11"/>
        <v>0</v>
      </c>
      <c r="K165" s="524">
        <f t="shared" si="11"/>
        <v>0</v>
      </c>
      <c r="L165" s="524">
        <f t="shared" si="11"/>
        <v>0</v>
      </c>
      <c r="M165" s="524">
        <f t="shared" si="11"/>
        <v>0</v>
      </c>
      <c r="N165" s="524">
        <f t="shared" si="11"/>
        <v>0</v>
      </c>
      <c r="O165" s="524">
        <f t="shared" si="11"/>
        <v>0</v>
      </c>
      <c r="P165" s="524">
        <f t="shared" si="11"/>
        <v>0</v>
      </c>
      <c r="Q165" s="13"/>
      <c r="R165" s="13"/>
    </row>
    <row r="166" spans="1:18">
      <c r="A166" s="13"/>
      <c r="B166" s="931" t="s">
        <v>1557</v>
      </c>
      <c r="C166" s="603">
        <f>C141</f>
        <v>0</v>
      </c>
      <c r="D166" s="927">
        <f>D141</f>
        <v>0</v>
      </c>
      <c r="E166" s="13"/>
      <c r="F166" s="13"/>
      <c r="G166" s="601">
        <f t="shared" ref="G166:H166" si="12">SUM(G167:G168)</f>
        <v>0</v>
      </c>
      <c r="H166" s="601">
        <f t="shared" si="12"/>
        <v>0</v>
      </c>
      <c r="I166" s="919">
        <f t="shared" ref="I166" si="13">SUM(I167:I168)</f>
        <v>0</v>
      </c>
      <c r="J166" s="601">
        <f t="shared" ref="J166" si="14">SUM(J167:J168)</f>
        <v>0</v>
      </c>
      <c r="K166" s="919">
        <f t="shared" ref="K166" si="15">SUM(K167:K168)</f>
        <v>0</v>
      </c>
      <c r="L166" s="601">
        <f t="shared" ref="L166" si="16">SUM(L167:L168)</f>
        <v>0</v>
      </c>
      <c r="M166" s="919">
        <f t="shared" ref="M166" si="17">SUM(M167:M168)</f>
        <v>0</v>
      </c>
      <c r="N166" s="601">
        <f t="shared" ref="N166" si="18">SUM(N167:N168)</f>
        <v>0</v>
      </c>
      <c r="O166" s="919">
        <f t="shared" ref="O166" si="19">SUM(O167:O168)</f>
        <v>0</v>
      </c>
      <c r="P166" s="924">
        <f t="shared" ref="P166" si="20">SUM(P167:P168)</f>
        <v>0</v>
      </c>
      <c r="Q166" s="13"/>
      <c r="R166" s="13"/>
    </row>
    <row r="167" spans="1:18">
      <c r="A167" s="13"/>
      <c r="B167" s="418" t="s">
        <v>379</v>
      </c>
      <c r="C167" s="870"/>
      <c r="D167" s="782"/>
      <c r="E167" s="13"/>
      <c r="F167" s="13"/>
      <c r="G167" s="926">
        <f>G142*G88*G87</f>
        <v>0</v>
      </c>
      <c r="H167" s="926">
        <f t="shared" ref="H167:P167" si="21">H142*H88*H87</f>
        <v>0</v>
      </c>
      <c r="I167" s="926">
        <f t="shared" si="21"/>
        <v>0</v>
      </c>
      <c r="J167" s="926">
        <f t="shared" si="21"/>
        <v>0</v>
      </c>
      <c r="K167" s="926">
        <f t="shared" si="21"/>
        <v>0</v>
      </c>
      <c r="L167" s="926">
        <f t="shared" si="21"/>
        <v>0</v>
      </c>
      <c r="M167" s="926">
        <f t="shared" si="21"/>
        <v>0</v>
      </c>
      <c r="N167" s="926">
        <f t="shared" si="21"/>
        <v>0</v>
      </c>
      <c r="O167" s="926">
        <f t="shared" si="21"/>
        <v>0</v>
      </c>
      <c r="P167" s="926">
        <f t="shared" si="21"/>
        <v>0</v>
      </c>
      <c r="Q167" s="13"/>
      <c r="R167" s="13"/>
    </row>
    <row r="168" spans="1:18">
      <c r="A168" s="13"/>
      <c r="B168" s="418" t="s">
        <v>1516</v>
      </c>
      <c r="C168" s="870"/>
      <c r="D168" s="782"/>
      <c r="E168" s="13"/>
      <c r="F168" s="13"/>
      <c r="G168" s="524">
        <f>G143*G89*G87</f>
        <v>0</v>
      </c>
      <c r="H168" s="524">
        <f t="shared" ref="H168:P168" si="22">H143*H89*H87</f>
        <v>0</v>
      </c>
      <c r="I168" s="524">
        <f t="shared" si="22"/>
        <v>0</v>
      </c>
      <c r="J168" s="524">
        <f t="shared" si="22"/>
        <v>0</v>
      </c>
      <c r="K168" s="524">
        <f t="shared" si="22"/>
        <v>0</v>
      </c>
      <c r="L168" s="524">
        <f t="shared" si="22"/>
        <v>0</v>
      </c>
      <c r="M168" s="524">
        <f t="shared" si="22"/>
        <v>0</v>
      </c>
      <c r="N168" s="524">
        <f t="shared" si="22"/>
        <v>0</v>
      </c>
      <c r="O168" s="524">
        <f t="shared" si="22"/>
        <v>0</v>
      </c>
      <c r="P168" s="524">
        <f t="shared" si="22"/>
        <v>0</v>
      </c>
      <c r="Q168" s="13"/>
      <c r="R168" s="13"/>
    </row>
    <row r="169" spans="1:18">
      <c r="A169" s="13"/>
      <c r="B169" s="266" t="s">
        <v>1558</v>
      </c>
      <c r="C169" s="40"/>
      <c r="D169" s="37"/>
      <c r="E169" s="13"/>
      <c r="F169" s="13"/>
      <c r="G169" s="672" t="e">
        <f>G170+G173</f>
        <v>#VALUE!</v>
      </c>
      <c r="H169" s="877" t="e">
        <f t="shared" ref="H169" si="23">H170+H173</f>
        <v>#VALUE!</v>
      </c>
      <c r="I169" s="672" t="e">
        <f t="shared" ref="I169" si="24">I170+I173</f>
        <v>#VALUE!</v>
      </c>
      <c r="J169" s="877" t="e">
        <f t="shared" ref="J169" si="25">J170+J173</f>
        <v>#VALUE!</v>
      </c>
      <c r="K169" s="672" t="e">
        <f t="shared" ref="K169" si="26">K170+K173</f>
        <v>#VALUE!</v>
      </c>
      <c r="L169" s="877" t="e">
        <f t="shared" ref="L169" si="27">L170+L173</f>
        <v>#VALUE!</v>
      </c>
      <c r="M169" s="672" t="e">
        <f t="shared" ref="M169" si="28">M170+M173</f>
        <v>#VALUE!</v>
      </c>
      <c r="N169" s="877" t="e">
        <f t="shared" ref="N169" si="29">N170+N173</f>
        <v>#VALUE!</v>
      </c>
      <c r="O169" s="672" t="e">
        <f t="shared" ref="O169" si="30">O170+O173</f>
        <v>#VALUE!</v>
      </c>
      <c r="P169" s="925" t="e">
        <f t="shared" ref="P169" si="31">P170+P173</f>
        <v>#VALUE!</v>
      </c>
      <c r="Q169" s="13"/>
      <c r="R169" s="13"/>
    </row>
    <row r="170" spans="1:18">
      <c r="A170" s="13"/>
      <c r="B170" s="929" t="s">
        <v>1556</v>
      </c>
      <c r="C170" s="633" t="s">
        <v>145</v>
      </c>
      <c r="D170" s="927">
        <f>D126</f>
        <v>0</v>
      </c>
      <c r="E170" s="13"/>
      <c r="F170" s="13"/>
      <c r="G170" s="913" t="e">
        <f>SUM(G171:G172)</f>
        <v>#VALUE!</v>
      </c>
      <c r="H170" s="914" t="e">
        <f t="shared" ref="H170" si="32">SUM(H171:H172)</f>
        <v>#VALUE!</v>
      </c>
      <c r="I170" s="913" t="e">
        <f t="shared" ref="I170" si="33">SUM(I171:I172)</f>
        <v>#VALUE!</v>
      </c>
      <c r="J170" s="914" t="e">
        <f t="shared" ref="J170" si="34">SUM(J171:J172)</f>
        <v>#VALUE!</v>
      </c>
      <c r="K170" s="913" t="e">
        <f t="shared" ref="K170" si="35">SUM(K171:K172)</f>
        <v>#VALUE!</v>
      </c>
      <c r="L170" s="914" t="e">
        <f t="shared" ref="L170" si="36">SUM(L171:L172)</f>
        <v>#VALUE!</v>
      </c>
      <c r="M170" s="913" t="e">
        <f t="shared" ref="M170" si="37">SUM(M171:M172)</f>
        <v>#VALUE!</v>
      </c>
      <c r="N170" s="914" t="e">
        <f t="shared" ref="N170" si="38">SUM(N171:N172)</f>
        <v>#VALUE!</v>
      </c>
      <c r="O170" s="913" t="e">
        <f t="shared" ref="O170" si="39">SUM(O171:O172)</f>
        <v>#VALUE!</v>
      </c>
      <c r="P170" s="923" t="e">
        <f t="shared" ref="P170" si="40">SUM(P171:P172)</f>
        <v>#VALUE!</v>
      </c>
      <c r="Q170" s="13"/>
      <c r="R170" s="13"/>
    </row>
    <row r="171" spans="1:18">
      <c r="A171" s="13"/>
      <c r="B171" s="930" t="s">
        <v>1507</v>
      </c>
      <c r="C171" s="870"/>
      <c r="D171" s="782"/>
      <c r="E171" s="13"/>
      <c r="F171" s="13"/>
      <c r="G171" s="926" t="e">
        <f t="shared" ref="G171:P171" si="41">(F128*G73+F129*G74+F130*G75+F131*G76+F132*G77+F133*G77)*G71</f>
        <v>#VALUE!</v>
      </c>
      <c r="H171" s="926" t="e">
        <f t="shared" si="41"/>
        <v>#VALUE!</v>
      </c>
      <c r="I171" s="926" t="e">
        <f t="shared" si="41"/>
        <v>#VALUE!</v>
      </c>
      <c r="J171" s="926" t="e">
        <f t="shared" si="41"/>
        <v>#VALUE!</v>
      </c>
      <c r="K171" s="926" t="e">
        <f t="shared" si="41"/>
        <v>#VALUE!</v>
      </c>
      <c r="L171" s="926" t="e">
        <f t="shared" si="41"/>
        <v>#VALUE!</v>
      </c>
      <c r="M171" s="926" t="e">
        <f t="shared" si="41"/>
        <v>#VALUE!</v>
      </c>
      <c r="N171" s="926" t="e">
        <f t="shared" si="41"/>
        <v>#VALUE!</v>
      </c>
      <c r="O171" s="926" t="e">
        <f t="shared" si="41"/>
        <v>#VALUE!</v>
      </c>
      <c r="P171" s="926" t="e">
        <f t="shared" si="41"/>
        <v>#VALUE!</v>
      </c>
      <c r="Q171" s="13"/>
      <c r="R171" s="13"/>
    </row>
    <row r="172" spans="1:18">
      <c r="A172" s="13"/>
      <c r="B172" s="380" t="s">
        <v>1264</v>
      </c>
      <c r="C172" s="870"/>
      <c r="D172" s="782"/>
      <c r="E172" s="13"/>
      <c r="F172" s="13"/>
      <c r="G172" s="524">
        <f t="shared" ref="G172:P172" si="42">(F135*G80+G81*F136+F137*G82+G83*F138+F139*G84+G85*F140)*G71</f>
        <v>0</v>
      </c>
      <c r="H172" s="524">
        <f t="shared" si="42"/>
        <v>0</v>
      </c>
      <c r="I172" s="524">
        <f t="shared" si="42"/>
        <v>0</v>
      </c>
      <c r="J172" s="524">
        <f t="shared" si="42"/>
        <v>0</v>
      </c>
      <c r="K172" s="524">
        <f t="shared" si="42"/>
        <v>0</v>
      </c>
      <c r="L172" s="524">
        <f t="shared" si="42"/>
        <v>0</v>
      </c>
      <c r="M172" s="524">
        <f t="shared" si="42"/>
        <v>0</v>
      </c>
      <c r="N172" s="524">
        <f t="shared" si="42"/>
        <v>0</v>
      </c>
      <c r="O172" s="524">
        <f t="shared" si="42"/>
        <v>0</v>
      </c>
      <c r="P172" s="524">
        <f t="shared" si="42"/>
        <v>0</v>
      </c>
      <c r="Q172" s="13"/>
      <c r="R172" s="13"/>
    </row>
    <row r="173" spans="1:18">
      <c r="A173" s="13"/>
      <c r="B173" s="932" t="s">
        <v>1557</v>
      </c>
      <c r="C173" s="633" t="s">
        <v>145</v>
      </c>
      <c r="D173" s="927">
        <f>D141</f>
        <v>0</v>
      </c>
      <c r="E173" s="13"/>
      <c r="F173" s="13"/>
      <c r="G173" s="913">
        <f>SUM(G174:G175)</f>
        <v>0</v>
      </c>
      <c r="H173" s="914">
        <f t="shared" ref="H173" si="43">SUM(H174:H175)</f>
        <v>0</v>
      </c>
      <c r="I173" s="913">
        <f t="shared" ref="I173" si="44">SUM(I174:I175)</f>
        <v>0</v>
      </c>
      <c r="J173" s="914">
        <f t="shared" ref="J173" si="45">SUM(J174:J175)</f>
        <v>0</v>
      </c>
      <c r="K173" s="913">
        <f t="shared" ref="K173" si="46">SUM(K174:K175)</f>
        <v>0</v>
      </c>
      <c r="L173" s="914">
        <f t="shared" ref="L173" si="47">SUM(L174:L175)</f>
        <v>0</v>
      </c>
      <c r="M173" s="913">
        <f t="shared" ref="M173" si="48">SUM(M174:M175)</f>
        <v>0</v>
      </c>
      <c r="N173" s="914">
        <f t="shared" ref="N173" si="49">SUM(N174:N175)</f>
        <v>0</v>
      </c>
      <c r="O173" s="913">
        <f t="shared" ref="O173" si="50">SUM(O174:O175)</f>
        <v>0</v>
      </c>
      <c r="P173" s="923">
        <f t="shared" ref="P173" si="51">SUM(P174:P175)</f>
        <v>0</v>
      </c>
      <c r="Q173" s="13"/>
      <c r="R173" s="13"/>
    </row>
    <row r="174" spans="1:18">
      <c r="A174" s="13"/>
      <c r="B174" s="418" t="s">
        <v>379</v>
      </c>
      <c r="C174" s="870"/>
      <c r="D174" s="782"/>
      <c r="E174" s="13"/>
      <c r="F174" s="13"/>
      <c r="G174" s="926">
        <f>G142*G91*G90</f>
        <v>0</v>
      </c>
      <c r="H174" s="926">
        <f t="shared" ref="H174:P174" si="52">H142*H91*H90</f>
        <v>0</v>
      </c>
      <c r="I174" s="926">
        <f t="shared" si="52"/>
        <v>0</v>
      </c>
      <c r="J174" s="926">
        <f t="shared" si="52"/>
        <v>0</v>
      </c>
      <c r="K174" s="926">
        <f t="shared" si="52"/>
        <v>0</v>
      </c>
      <c r="L174" s="926">
        <f t="shared" si="52"/>
        <v>0</v>
      </c>
      <c r="M174" s="926">
        <f t="shared" si="52"/>
        <v>0</v>
      </c>
      <c r="N174" s="926">
        <f t="shared" si="52"/>
        <v>0</v>
      </c>
      <c r="O174" s="926">
        <f t="shared" si="52"/>
        <v>0</v>
      </c>
      <c r="P174" s="926">
        <f t="shared" si="52"/>
        <v>0</v>
      </c>
      <c r="Q174" s="13"/>
      <c r="R174" s="13"/>
    </row>
    <row r="175" spans="1:18">
      <c r="A175" s="13"/>
      <c r="B175" s="419" t="s">
        <v>1516</v>
      </c>
      <c r="C175" s="870"/>
      <c r="D175" s="782"/>
      <c r="E175" s="13"/>
      <c r="F175" s="13"/>
      <c r="G175" s="524">
        <f>G90*G92*G143</f>
        <v>0</v>
      </c>
      <c r="H175" s="524">
        <f t="shared" ref="H175:O175" si="53">H90*H92*H143</f>
        <v>0</v>
      </c>
      <c r="I175" s="524">
        <f t="shared" si="53"/>
        <v>0</v>
      </c>
      <c r="J175" s="524">
        <f t="shared" si="53"/>
        <v>0</v>
      </c>
      <c r="K175" s="524">
        <f t="shared" si="53"/>
        <v>0</v>
      </c>
      <c r="L175" s="524">
        <f t="shared" si="53"/>
        <v>0</v>
      </c>
      <c r="M175" s="524">
        <f t="shared" si="53"/>
        <v>0</v>
      </c>
      <c r="N175" s="524">
        <f t="shared" si="53"/>
        <v>0</v>
      </c>
      <c r="O175" s="524">
        <f t="shared" si="53"/>
        <v>0</v>
      </c>
      <c r="P175" s="524">
        <f>P90*P92*P143</f>
        <v>0</v>
      </c>
      <c r="Q175" s="13"/>
      <c r="R175" s="13"/>
    </row>
    <row r="176" spans="1:18" s="557" customFormat="1" ht="30">
      <c r="A176" s="509" t="s">
        <v>477</v>
      </c>
      <c r="B176" s="674" t="s">
        <v>1559</v>
      </c>
      <c r="C176" s="673" t="s">
        <v>180</v>
      </c>
      <c r="D176" s="928">
        <f>D160</f>
        <v>0</v>
      </c>
      <c r="E176" s="13"/>
      <c r="F176" s="13"/>
      <c r="G176" s="915" t="e">
        <f>+G160+G170*D155+G173*D156</f>
        <v>#VALUE!</v>
      </c>
      <c r="H176" s="922" t="e">
        <f t="shared" ref="H176:P176" si="54">+H160+H170*E155+H173*E156</f>
        <v>#VALUE!</v>
      </c>
      <c r="I176" s="915" t="e">
        <f t="shared" si="54"/>
        <v>#VALUE!</v>
      </c>
      <c r="J176" s="922" t="e">
        <f t="shared" si="54"/>
        <v>#VALUE!</v>
      </c>
      <c r="K176" s="915" t="e">
        <f t="shared" si="54"/>
        <v>#VALUE!</v>
      </c>
      <c r="L176" s="922" t="e">
        <f t="shared" si="54"/>
        <v>#VALUE!</v>
      </c>
      <c r="M176" s="915" t="e">
        <f t="shared" si="54"/>
        <v>#VALUE!</v>
      </c>
      <c r="N176" s="922" t="e">
        <f t="shared" si="54"/>
        <v>#VALUE!</v>
      </c>
      <c r="O176" s="915" t="e">
        <f t="shared" si="54"/>
        <v>#VALUE!</v>
      </c>
      <c r="P176" s="916" t="e">
        <f t="shared" si="54"/>
        <v>#VALUE!</v>
      </c>
      <c r="Q176" s="69"/>
      <c r="R176" s="69"/>
    </row>
    <row r="177" spans="1:18">
      <c r="A177" s="13"/>
      <c r="B177" s="423"/>
      <c r="C177" s="423"/>
      <c r="D177" s="423"/>
      <c r="E177" s="423"/>
      <c r="F177" s="423"/>
      <c r="G177" s="423"/>
      <c r="H177" s="423"/>
      <c r="I177" s="423"/>
      <c r="J177" s="423"/>
      <c r="K177" s="423"/>
      <c r="L177" s="423"/>
      <c r="M177" s="423"/>
      <c r="N177" s="423"/>
      <c r="O177" s="423"/>
      <c r="P177" s="423"/>
      <c r="Q177" s="423"/>
      <c r="R177" s="423"/>
    </row>
    <row r="178" spans="1:18">
      <c r="A178" s="10"/>
      <c r="B178" s="424"/>
      <c r="C178" s="424"/>
      <c r="D178" s="424"/>
      <c r="E178" s="424"/>
      <c r="F178" s="424"/>
      <c r="G178" s="424"/>
      <c r="H178" s="424"/>
      <c r="I178" s="424"/>
      <c r="J178" s="424"/>
      <c r="K178" s="424"/>
      <c r="L178" s="424"/>
      <c r="M178" s="424"/>
      <c r="N178" s="424"/>
      <c r="O178" s="424"/>
      <c r="P178" s="424"/>
      <c r="Q178" s="424"/>
      <c r="R178" s="424"/>
    </row>
    <row r="179" spans="1:18">
      <c r="A179" s="182" t="s">
        <v>481</v>
      </c>
      <c r="B179" s="183"/>
      <c r="C179" s="183"/>
      <c r="D179" s="183"/>
      <c r="E179" s="183"/>
      <c r="F179" s="183"/>
      <c r="G179" s="183"/>
      <c r="H179" s="183"/>
      <c r="I179" s="183"/>
      <c r="J179" s="183"/>
      <c r="K179" s="183"/>
      <c r="L179" s="183"/>
      <c r="M179" s="183"/>
      <c r="N179" s="183"/>
      <c r="O179" s="183"/>
      <c r="P179" s="183"/>
      <c r="Q179" s="183"/>
      <c r="R179" s="183"/>
    </row>
    <row r="180" spans="1:18">
      <c r="A180" t="s">
        <v>1560</v>
      </c>
    </row>
  </sheetData>
  <mergeCells count="11">
    <mergeCell ref="G53:P53"/>
    <mergeCell ref="G158:P158"/>
    <mergeCell ref="D113:F113"/>
    <mergeCell ref="D114:F114"/>
    <mergeCell ref="D115:F115"/>
    <mergeCell ref="D117:F117"/>
    <mergeCell ref="A109:A110"/>
    <mergeCell ref="B109:B110"/>
    <mergeCell ref="C109:C110"/>
    <mergeCell ref="D109:F109"/>
    <mergeCell ref="G124:P124"/>
  </mergeCells>
  <dataValidations count="2">
    <dataValidation type="list" allowBlank="1" showInputMessage="1" showErrorMessage="1" sqref="C126 C141 C162:C163 C166 C170 C160 C173 C176" xr:uid="{AD83CF1A-431C-470D-952D-E0AA5BF4893B}">
      <formula1>"HT,TTC"</formula1>
    </dataValidation>
    <dataValidation type="list" allowBlank="1" showInputMessage="1" showErrorMessage="1" sqref="D126 D141 D162:D163 D166 D170 D173 D160 D176" xr:uid="{D41A9108-3027-4DCE-87EE-4C1E1201469B}">
      <formula1>"2021,2022,2023,2024,2025,2026,coûts 2026-2035 (avec inflation)"</formula1>
    </dataValidation>
  </dataValidations>
  <hyperlinks>
    <hyperlink ref="A38" r:id="rId1" xr:uid="{DB4F7157-F49D-4A70-8E9D-B48626184150}"/>
    <hyperlink ref="A42" r:id="rId2" xr:uid="{1D021D3B-5A74-45E6-B4C3-982B75934F82}"/>
    <hyperlink ref="A148" location="'BDD Coûts unitaires - Invest'!A1" display="[LIEN]" xr:uid="{42261DF2-2AA4-48B9-8FB0-587BE68E125C}"/>
    <hyperlink ref="A4" r:id="rId3" xr:uid="{15ABC53B-E1D9-4DE0-B5BD-6E2142410D9B}"/>
    <hyperlink ref="A176" location="Synthèse!A1" display="(reporté dans la synthèse)" xr:uid="{E67DBB81-3740-4F9B-A192-B0B5A1FABA5E}"/>
  </hyperlinks>
  <pageMargins left="0.7" right="0.7" top="0.75" bottom="0.75" header="0.3" footer="0.3"/>
  <pageSetup paperSize="9" orientation="portrait" r:id="rId4"/>
  <legacy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E5308-1F46-4CA0-A369-A609F19CE699}">
  <sheetPr>
    <tabColor rgb="FF002060"/>
  </sheetPr>
  <dimension ref="A1:R78"/>
  <sheetViews>
    <sheetView showGridLines="0" zoomScale="40" zoomScaleNormal="40" workbookViewId="0">
      <selection activeCell="U22" sqref="U22"/>
    </sheetView>
  </sheetViews>
  <sheetFormatPr defaultColWidth="11.42578125" defaultRowHeight="15"/>
  <cols>
    <col min="2" max="2" width="42.140625" customWidth="1"/>
    <col min="5" max="5" width="14.85546875" customWidth="1"/>
    <col min="7" max="16" width="13.7109375" customWidth="1"/>
  </cols>
  <sheetData>
    <row r="1" spans="1:18" ht="18.75" customHeight="1">
      <c r="A1" s="1009" t="s">
        <v>69</v>
      </c>
      <c r="B1" s="1010"/>
      <c r="C1" s="1010"/>
      <c r="D1" s="1010"/>
      <c r="E1" s="1010"/>
      <c r="F1" s="1010"/>
      <c r="G1" s="1010"/>
      <c r="H1" s="1011"/>
      <c r="I1" s="1011"/>
      <c r="J1" s="1011"/>
      <c r="K1" s="1011"/>
      <c r="L1" s="1011"/>
      <c r="M1" s="1011"/>
      <c r="N1" s="1011"/>
      <c r="O1" s="1011"/>
      <c r="P1" s="1011"/>
      <c r="Q1" s="1011"/>
    </row>
    <row r="2" spans="1:18">
      <c r="A2" s="10"/>
      <c r="B2" s="10"/>
      <c r="C2" s="10"/>
      <c r="D2" s="10"/>
      <c r="E2" s="10"/>
      <c r="F2" s="10"/>
      <c r="G2" s="10"/>
      <c r="H2" s="10"/>
      <c r="I2" s="10"/>
      <c r="J2" s="10"/>
      <c r="K2" s="10"/>
      <c r="L2" s="10"/>
      <c r="M2" s="10"/>
      <c r="N2" s="10"/>
      <c r="O2" s="10"/>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1012"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1012" t="s">
        <v>401</v>
      </c>
      <c r="B7" s="577" t="s">
        <v>402</v>
      </c>
      <c r="C7" s="62"/>
      <c r="D7" s="62"/>
      <c r="E7" s="62"/>
      <c r="F7" s="62"/>
      <c r="G7" s="62"/>
      <c r="H7" s="62"/>
      <c r="I7" s="62"/>
      <c r="J7" s="10"/>
      <c r="K7" s="10"/>
      <c r="L7" s="10"/>
      <c r="M7" s="10"/>
      <c r="N7" s="10"/>
      <c r="O7" s="10"/>
      <c r="P7" s="10"/>
      <c r="Q7" s="574"/>
    </row>
    <row r="8" spans="1:18">
      <c r="A8" s="1012" t="s">
        <v>403</v>
      </c>
      <c r="B8" s="993" t="s">
        <v>1561</v>
      </c>
      <c r="C8" s="62"/>
      <c r="D8" s="62"/>
      <c r="E8" s="62"/>
      <c r="F8" s="62"/>
      <c r="G8" s="62"/>
      <c r="H8" s="62"/>
      <c r="I8" s="62"/>
      <c r="J8" s="10"/>
      <c r="K8" s="10"/>
      <c r="L8" s="10"/>
      <c r="M8" s="10"/>
      <c r="N8" s="10"/>
      <c r="O8" s="10"/>
      <c r="P8" s="10"/>
      <c r="Q8" s="574"/>
    </row>
    <row r="9" spans="1:18">
      <c r="A9" s="1012" t="s">
        <v>405</v>
      </c>
      <c r="B9" s="994" t="s">
        <v>1562</v>
      </c>
      <c r="C9" s="579"/>
      <c r="D9" s="579"/>
      <c r="E9" s="579"/>
      <c r="F9" s="579"/>
      <c r="G9" s="579"/>
      <c r="H9" s="579"/>
      <c r="I9" s="579"/>
      <c r="J9" s="119"/>
      <c r="K9" s="119"/>
      <c r="L9" s="119"/>
      <c r="M9" s="119"/>
      <c r="N9" s="119"/>
      <c r="O9" s="119"/>
      <c r="P9" s="119"/>
      <c r="Q9" s="120"/>
    </row>
    <row r="11" spans="1:18">
      <c r="A11" s="580"/>
      <c r="B11" s="31"/>
      <c r="C11" s="62"/>
      <c r="D11" s="62"/>
      <c r="E11" s="62"/>
      <c r="F11" s="62"/>
      <c r="G11" s="62"/>
      <c r="H11" s="62"/>
      <c r="I11" s="62"/>
      <c r="J11" s="10"/>
      <c r="K11" s="10"/>
      <c r="L11" s="10"/>
      <c r="M11" s="10"/>
      <c r="N11" s="10"/>
      <c r="O11" s="10"/>
      <c r="P11" s="10"/>
      <c r="Q11" s="10"/>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1012" t="s">
        <v>408</v>
      </c>
      <c r="B13" s="1013"/>
      <c r="C13" s="1013"/>
      <c r="D13" s="1013"/>
      <c r="E13" s="1013"/>
      <c r="F13" s="1013"/>
      <c r="G13" s="1013"/>
      <c r="H13" s="1013"/>
      <c r="I13" s="1013"/>
      <c r="J13" s="1013"/>
      <c r="K13" s="1013"/>
      <c r="L13" s="1013"/>
      <c r="M13" s="1013"/>
      <c r="N13" s="1013"/>
      <c r="O13" s="1013"/>
      <c r="P13" s="1013"/>
      <c r="Q13" s="1013"/>
      <c r="R13"/>
    </row>
    <row r="14" spans="1:18">
      <c r="A14" s="32" t="s">
        <v>1563</v>
      </c>
      <c r="B14" s="32" t="s">
        <v>410</v>
      </c>
      <c r="C14" s="10"/>
      <c r="D14" s="10"/>
      <c r="E14" s="10"/>
      <c r="F14" s="10"/>
      <c r="G14" s="10"/>
      <c r="H14" s="10"/>
      <c r="I14" s="10"/>
      <c r="J14" s="10"/>
      <c r="K14" s="10"/>
      <c r="L14" s="10"/>
      <c r="M14" s="10"/>
      <c r="N14" s="10"/>
      <c r="O14" s="10"/>
      <c r="P14" s="10"/>
      <c r="Q14" s="10"/>
    </row>
    <row r="15" spans="1:18">
      <c r="A15" s="10" t="s">
        <v>1564</v>
      </c>
      <c r="B15" s="10"/>
      <c r="C15" s="10"/>
      <c r="D15" s="10"/>
      <c r="E15" s="10"/>
      <c r="F15" s="10"/>
      <c r="G15" s="10"/>
      <c r="H15" s="10"/>
      <c r="I15" s="10"/>
      <c r="J15" s="10"/>
      <c r="K15" s="10"/>
      <c r="L15" s="10"/>
      <c r="M15" s="10"/>
      <c r="N15" s="10"/>
      <c r="O15" s="10"/>
      <c r="P15" s="10"/>
      <c r="Q15" s="10"/>
    </row>
    <row r="16" spans="1:18">
      <c r="A16" s="10"/>
      <c r="B16" s="10"/>
      <c r="C16" s="10"/>
      <c r="D16" s="10"/>
      <c r="E16" s="10"/>
      <c r="F16" s="10"/>
      <c r="G16" s="10"/>
      <c r="H16" s="10"/>
      <c r="I16" s="10"/>
      <c r="J16" s="10"/>
      <c r="K16" s="10"/>
      <c r="L16" s="10"/>
      <c r="M16" s="10"/>
      <c r="N16" s="10"/>
      <c r="O16" s="10"/>
      <c r="P16" s="10"/>
      <c r="Q16" s="10"/>
    </row>
    <row r="17" spans="1:18" s="557" customFormat="1">
      <c r="A17" s="1012" t="s">
        <v>24</v>
      </c>
      <c r="B17" s="1013"/>
      <c r="C17" s="1013"/>
      <c r="D17" s="1013"/>
      <c r="E17" s="1013"/>
      <c r="F17" s="1013"/>
      <c r="G17" s="1013"/>
      <c r="H17" s="1013"/>
      <c r="I17" s="1013"/>
      <c r="J17" s="1013"/>
      <c r="K17" s="1013"/>
      <c r="L17" s="1013"/>
      <c r="M17" s="1013"/>
      <c r="N17" s="1013"/>
      <c r="O17" s="1013"/>
      <c r="P17" s="1013"/>
      <c r="Q17" s="1013"/>
      <c r="R17"/>
    </row>
    <row r="18" spans="1:18">
      <c r="A18" s="32" t="s">
        <v>1563</v>
      </c>
      <c r="B18" s="32" t="s">
        <v>410</v>
      </c>
      <c r="C18" s="107"/>
      <c r="D18" s="107"/>
      <c r="E18" s="107"/>
      <c r="F18" s="107"/>
      <c r="G18" s="107"/>
      <c r="H18" s="107"/>
      <c r="I18" s="107"/>
      <c r="J18" s="107"/>
      <c r="K18" s="107"/>
      <c r="L18" s="107"/>
      <c r="M18" s="107"/>
      <c r="N18" s="107"/>
      <c r="O18" s="10"/>
      <c r="P18" s="10"/>
      <c r="Q18" s="10"/>
    </row>
    <row r="19" spans="1:18">
      <c r="A19" s="106" t="s">
        <v>1565</v>
      </c>
      <c r="B19" s="13"/>
      <c r="C19" s="104"/>
      <c r="D19" s="104"/>
      <c r="E19" s="104"/>
      <c r="F19" s="104"/>
      <c r="G19" s="104"/>
      <c r="H19" s="104"/>
      <c r="I19" s="104"/>
      <c r="J19" s="104"/>
      <c r="K19" s="104"/>
      <c r="L19" s="104"/>
      <c r="M19" s="104"/>
      <c r="N19" s="104"/>
      <c r="O19" s="104"/>
      <c r="P19" s="104"/>
      <c r="Q19" s="104"/>
    </row>
    <row r="20" spans="1:18">
      <c r="A20" s="90"/>
      <c r="B20" s="13"/>
      <c r="C20" s="13"/>
      <c r="D20" s="13"/>
      <c r="E20" s="13"/>
      <c r="F20" s="13"/>
      <c r="G20" s="13"/>
      <c r="H20" s="13"/>
      <c r="I20" s="13"/>
      <c r="J20" s="13"/>
      <c r="K20" s="13"/>
      <c r="L20" s="13"/>
      <c r="M20" s="13"/>
      <c r="N20" s="13"/>
      <c r="O20" s="13"/>
      <c r="P20" s="13"/>
      <c r="Q20" s="13"/>
    </row>
    <row r="21" spans="1:18">
      <c r="A21" s="13"/>
      <c r="B21" s="81" t="s">
        <v>420</v>
      </c>
      <c r="C21" s="82"/>
      <c r="D21" s="82"/>
      <c r="E21" s="82"/>
      <c r="F21" s="82"/>
      <c r="G21" s="82"/>
      <c r="H21" s="82"/>
      <c r="I21" s="82"/>
      <c r="J21" s="82"/>
      <c r="K21" s="83"/>
      <c r="L21" s="13"/>
      <c r="M21" s="13"/>
      <c r="N21" s="13"/>
      <c r="O21" s="13"/>
      <c r="P21" s="13"/>
      <c r="Q21" s="13"/>
    </row>
    <row r="22" spans="1:18">
      <c r="A22" s="13"/>
      <c r="B22" s="84"/>
      <c r="C22" s="86"/>
      <c r="D22" s="86"/>
      <c r="E22" s="86"/>
      <c r="F22" s="86"/>
      <c r="G22" s="86"/>
      <c r="H22" s="86"/>
      <c r="I22" s="86"/>
      <c r="J22" s="86"/>
      <c r="K22" s="85"/>
      <c r="L22" s="13"/>
      <c r="M22" s="13"/>
      <c r="N22" s="13"/>
      <c r="O22" s="13"/>
      <c r="P22" s="13"/>
      <c r="Q22" s="13"/>
    </row>
    <row r="23" spans="1:18">
      <c r="A23" s="13"/>
      <c r="B23" s="87"/>
      <c r="C23" s="88"/>
      <c r="D23" s="88"/>
      <c r="E23" s="88"/>
      <c r="F23" s="88"/>
      <c r="G23" s="88"/>
      <c r="H23" s="88"/>
      <c r="I23" s="88"/>
      <c r="J23" s="88"/>
      <c r="K23" s="89"/>
      <c r="L23" s="13"/>
      <c r="M23" s="13"/>
      <c r="N23" s="13"/>
      <c r="O23" s="13"/>
      <c r="P23" s="13"/>
      <c r="Q23" s="13"/>
    </row>
    <row r="24" spans="1:18">
      <c r="A24" s="10"/>
      <c r="B24" s="10"/>
      <c r="C24" s="10"/>
      <c r="D24" s="10"/>
      <c r="E24" s="10"/>
      <c r="F24" s="10"/>
      <c r="G24" s="10"/>
      <c r="H24" s="10"/>
      <c r="I24" s="10"/>
      <c r="J24" s="10"/>
      <c r="K24" s="10"/>
      <c r="L24" s="10"/>
      <c r="M24" s="10"/>
      <c r="N24" s="10"/>
      <c r="O24" s="10"/>
    </row>
    <row r="25" spans="1:18">
      <c r="A25" s="113" t="s">
        <v>442</v>
      </c>
      <c r="B25" s="114"/>
      <c r="C25" s="114"/>
      <c r="D25" s="114"/>
      <c r="E25" s="114"/>
      <c r="F25" s="114"/>
      <c r="G25" s="114"/>
      <c r="H25" s="114"/>
      <c r="I25" s="114"/>
      <c r="J25" s="114"/>
      <c r="K25" s="114"/>
      <c r="L25" s="114"/>
      <c r="M25" s="114"/>
      <c r="N25" s="114"/>
      <c r="O25" s="115"/>
    </row>
    <row r="26" spans="1:18">
      <c r="A26" s="116" t="s">
        <v>1566</v>
      </c>
      <c r="B26" s="112"/>
      <c r="C26" s="112"/>
      <c r="D26" s="112"/>
      <c r="E26" s="112"/>
      <c r="F26" s="112"/>
      <c r="G26" s="112"/>
      <c r="H26" s="112"/>
      <c r="I26" s="112"/>
      <c r="J26" s="112"/>
      <c r="K26" s="112"/>
      <c r="L26" s="112"/>
      <c r="M26" s="112"/>
      <c r="N26" s="112"/>
      <c r="O26" s="117"/>
    </row>
    <row r="27" spans="1:18">
      <c r="A27" s="121"/>
      <c r="B27" s="119"/>
      <c r="C27" s="119"/>
      <c r="D27" s="119"/>
      <c r="E27" s="119"/>
      <c r="F27" s="119"/>
      <c r="G27" s="119"/>
      <c r="H27" s="119"/>
      <c r="I27" s="119"/>
      <c r="J27" s="119"/>
      <c r="K27" s="119"/>
      <c r="L27" s="119"/>
      <c r="M27" s="119"/>
      <c r="N27" s="119"/>
      <c r="O27" s="120"/>
    </row>
    <row r="28" spans="1:18">
      <c r="A28" s="10"/>
      <c r="B28" s="10"/>
      <c r="C28" s="10"/>
      <c r="D28" s="10"/>
      <c r="E28" s="10"/>
      <c r="F28" s="10"/>
      <c r="G28" s="10"/>
      <c r="H28" s="10"/>
      <c r="I28" s="10"/>
      <c r="J28" s="10"/>
      <c r="K28" s="10"/>
      <c r="L28" s="10"/>
      <c r="M28" s="10"/>
      <c r="N28" s="10"/>
      <c r="O28" s="10"/>
    </row>
    <row r="29" spans="1:18">
      <c r="A29" s="1012" t="s">
        <v>28</v>
      </c>
      <c r="B29" s="1013"/>
      <c r="C29" s="1013"/>
      <c r="D29" s="1013"/>
      <c r="E29" s="1013"/>
      <c r="F29" s="1013"/>
      <c r="G29" s="1013"/>
      <c r="H29" s="1013"/>
      <c r="I29" s="1013"/>
      <c r="J29" s="1013"/>
      <c r="K29" s="1013"/>
      <c r="L29" s="1013"/>
      <c r="M29" s="1013"/>
      <c r="N29" s="1013"/>
      <c r="O29" s="1013"/>
      <c r="P29" s="1013"/>
      <c r="Q29" s="1013"/>
    </row>
    <row r="30" spans="1:18">
      <c r="A30" s="32" t="s">
        <v>1567</v>
      </c>
      <c r="B30" s="32" t="s">
        <v>410</v>
      </c>
      <c r="C30" s="10"/>
      <c r="D30" s="10"/>
      <c r="E30" s="10"/>
      <c r="F30" s="10"/>
      <c r="G30" s="10"/>
      <c r="H30" s="10"/>
      <c r="I30" s="10"/>
      <c r="J30" s="10"/>
      <c r="K30" s="10"/>
      <c r="L30" s="10"/>
      <c r="M30" s="10"/>
      <c r="N30" s="10"/>
      <c r="O30" s="10"/>
      <c r="P30" s="10"/>
      <c r="Q30" s="10"/>
    </row>
    <row r="31" spans="1:18">
      <c r="A31" s="69" t="s">
        <v>1568</v>
      </c>
      <c r="B31" s="69"/>
      <c r="C31" s="13"/>
      <c r="D31" s="13"/>
      <c r="E31" s="13"/>
      <c r="F31" s="13"/>
      <c r="G31" s="13"/>
      <c r="H31" s="13"/>
      <c r="I31" s="13"/>
      <c r="J31" s="13"/>
      <c r="K31" s="13"/>
      <c r="L31" s="13"/>
      <c r="M31" s="13"/>
      <c r="N31" s="13"/>
      <c r="O31" s="104"/>
      <c r="P31" s="104"/>
      <c r="Q31" s="104"/>
    </row>
    <row r="32" spans="1:18">
      <c r="A32" s="951"/>
      <c r="B32" s="13"/>
      <c r="C32" s="13"/>
      <c r="D32" s="13"/>
      <c r="E32" s="13"/>
      <c r="F32" s="13"/>
      <c r="G32" s="1117" t="s">
        <v>81</v>
      </c>
      <c r="H32" s="1118"/>
      <c r="I32" s="1118"/>
      <c r="J32" s="1118"/>
      <c r="K32" s="1118"/>
      <c r="L32" s="1118"/>
      <c r="M32" s="1118"/>
      <c r="N32" s="1118"/>
      <c r="O32" s="1118"/>
      <c r="P32" s="1119"/>
      <c r="Q32" s="13"/>
    </row>
    <row r="33" spans="1:18" ht="45">
      <c r="A33" s="13"/>
      <c r="B33" s="230" t="s">
        <v>472</v>
      </c>
      <c r="C33" s="602" t="s">
        <v>451</v>
      </c>
      <c r="D33" s="478" t="s">
        <v>452</v>
      </c>
      <c r="E33" s="13"/>
      <c r="F33" s="13"/>
      <c r="G33" s="33">
        <v>2026</v>
      </c>
      <c r="H33" s="34">
        <v>2027</v>
      </c>
      <c r="I33" s="33">
        <v>2028</v>
      </c>
      <c r="J33" s="34">
        <v>2029</v>
      </c>
      <c r="K33" s="33">
        <v>2030</v>
      </c>
      <c r="L33" s="34">
        <v>2031</v>
      </c>
      <c r="M33" s="33">
        <v>2032</v>
      </c>
      <c r="N33" s="34">
        <v>2033</v>
      </c>
      <c r="O33" s="33">
        <v>2034</v>
      </c>
      <c r="P33" s="33">
        <v>2035</v>
      </c>
      <c r="Q33" s="13"/>
    </row>
    <row r="34" spans="1:18">
      <c r="A34" s="13"/>
      <c r="B34" s="266" t="s">
        <v>1569</v>
      </c>
      <c r="C34" s="603"/>
      <c r="D34" s="585"/>
      <c r="E34" s="13"/>
      <c r="F34" s="13"/>
      <c r="G34" s="98"/>
      <c r="H34" s="80"/>
      <c r="I34" s="176"/>
      <c r="J34" s="80"/>
      <c r="K34" s="176"/>
      <c r="L34" s="80"/>
      <c r="M34" s="94"/>
      <c r="N34" s="176"/>
      <c r="O34" s="80"/>
      <c r="P34" s="94"/>
      <c r="Q34" s="13"/>
    </row>
    <row r="35" spans="1:18">
      <c r="A35" s="584"/>
      <c r="B35" s="948"/>
      <c r="C35" s="948"/>
      <c r="D35" s="948"/>
      <c r="E35" s="13"/>
      <c r="F35" s="13"/>
      <c r="G35" s="949"/>
      <c r="H35" s="949"/>
      <c r="I35" s="949"/>
      <c r="J35" s="949"/>
      <c r="K35" s="949"/>
      <c r="L35" s="949"/>
      <c r="M35" s="949"/>
      <c r="N35" s="949"/>
      <c r="O35" s="949"/>
      <c r="P35" s="949"/>
      <c r="Q35" s="13"/>
    </row>
    <row r="37" spans="1:18">
      <c r="A37" s="113" t="s">
        <v>96</v>
      </c>
      <c r="B37" s="114"/>
      <c r="C37" s="114"/>
      <c r="D37" s="114"/>
      <c r="E37" s="114"/>
      <c r="F37" s="114"/>
      <c r="G37" s="114"/>
      <c r="H37" s="114"/>
      <c r="I37" s="114"/>
      <c r="J37" s="114"/>
      <c r="K37" s="114"/>
      <c r="L37" s="114"/>
      <c r="M37" s="114"/>
      <c r="N37" s="114"/>
      <c r="O37" s="115"/>
    </row>
    <row r="38" spans="1:18">
      <c r="A38" s="112" t="s">
        <v>189</v>
      </c>
      <c r="B38" s="112"/>
      <c r="C38" s="112"/>
      <c r="D38" s="112"/>
      <c r="E38" s="112"/>
      <c r="F38" s="112"/>
      <c r="G38" s="112"/>
      <c r="H38" s="112"/>
      <c r="I38" s="112"/>
      <c r="J38" s="112"/>
      <c r="K38" s="112"/>
      <c r="L38" s="112"/>
      <c r="M38" s="112"/>
      <c r="N38" s="112"/>
      <c r="O38" s="117"/>
    </row>
    <row r="39" spans="1:18">
      <c r="A39" s="112" t="s">
        <v>1570</v>
      </c>
      <c r="B39" s="112"/>
      <c r="C39" s="112"/>
      <c r="D39" s="112"/>
      <c r="E39" s="112"/>
      <c r="F39" s="112"/>
      <c r="G39" s="112"/>
      <c r="H39" s="112"/>
      <c r="I39" s="112"/>
      <c r="J39" s="112"/>
      <c r="K39" s="112"/>
      <c r="L39" s="112"/>
      <c r="M39" s="112"/>
      <c r="N39" s="112"/>
      <c r="O39" s="117"/>
    </row>
    <row r="40" spans="1:18">
      <c r="A40" s="121"/>
      <c r="B40" s="119"/>
      <c r="C40" s="119"/>
      <c r="D40" s="119"/>
      <c r="E40" s="119"/>
      <c r="F40" s="119"/>
      <c r="G40" s="119"/>
      <c r="H40" s="119"/>
      <c r="I40" s="119"/>
      <c r="J40" s="119"/>
      <c r="K40" s="119"/>
      <c r="L40" s="119"/>
      <c r="M40" s="119"/>
      <c r="N40" s="119"/>
      <c r="O40" s="120"/>
    </row>
    <row r="41" spans="1:18" s="559" customFormat="1">
      <c r="A41" s="112"/>
      <c r="B41" s="150"/>
      <c r="C41" s="112"/>
      <c r="D41" s="112"/>
      <c r="E41" s="112"/>
      <c r="F41" s="112"/>
      <c r="G41" s="112"/>
      <c r="H41" s="112"/>
      <c r="I41" s="112"/>
      <c r="J41" s="112"/>
      <c r="K41" s="112"/>
      <c r="L41" s="112"/>
      <c r="M41" s="112"/>
      <c r="N41" s="112"/>
      <c r="O41" s="112"/>
      <c r="R41"/>
    </row>
    <row r="42" spans="1:18">
      <c r="A42" s="1012" t="s">
        <v>31</v>
      </c>
      <c r="B42" s="1013"/>
      <c r="C42" s="1013"/>
      <c r="D42" s="1013"/>
      <c r="E42" s="1013"/>
      <c r="F42" s="1013"/>
      <c r="G42" s="1013"/>
      <c r="H42" s="1013"/>
      <c r="I42" s="1013"/>
      <c r="J42" s="1013"/>
      <c r="K42" s="1013"/>
      <c r="L42" s="1013"/>
      <c r="M42" s="1013"/>
      <c r="N42" s="1013"/>
      <c r="O42" s="1013"/>
      <c r="P42" s="1013"/>
      <c r="Q42" s="1013"/>
    </row>
    <row r="43" spans="1:18">
      <c r="A43" s="32" t="s">
        <v>1567</v>
      </c>
      <c r="B43" s="32" t="s">
        <v>410</v>
      </c>
      <c r="C43" s="10"/>
      <c r="D43" s="10"/>
      <c r="E43" s="10"/>
      <c r="F43" s="10"/>
      <c r="G43" s="10"/>
      <c r="H43" s="10"/>
      <c r="I43" s="10"/>
      <c r="J43" s="10"/>
      <c r="K43" s="10"/>
      <c r="L43" s="10"/>
      <c r="M43" s="10"/>
      <c r="N43" s="10"/>
      <c r="O43" s="10"/>
      <c r="P43" s="10"/>
      <c r="Q43" s="10"/>
    </row>
    <row r="44" spans="1:18">
      <c r="A44" s="69" t="s">
        <v>1571</v>
      </c>
      <c r="B44" s="69"/>
      <c r="C44" s="13"/>
      <c r="D44" s="13"/>
      <c r="E44" s="13"/>
      <c r="F44" s="13"/>
      <c r="G44" s="13"/>
      <c r="H44" s="13"/>
      <c r="I44" s="13"/>
      <c r="J44" s="13"/>
      <c r="K44" s="13"/>
      <c r="L44" s="13"/>
      <c r="M44" s="13"/>
      <c r="N44" s="13"/>
      <c r="O44" s="104"/>
      <c r="P44" s="104"/>
      <c r="Q44" s="104"/>
    </row>
    <row r="45" spans="1:18">
      <c r="A45" s="13"/>
      <c r="B45" s="70"/>
      <c r="C45" s="70"/>
      <c r="D45" s="70"/>
      <c r="E45" s="70"/>
      <c r="F45" s="70"/>
      <c r="G45" s="1117" t="s">
        <v>81</v>
      </c>
      <c r="H45" s="1118"/>
      <c r="I45" s="1118"/>
      <c r="J45" s="1118"/>
      <c r="K45" s="1118"/>
      <c r="L45" s="1118"/>
      <c r="M45" s="1118"/>
      <c r="N45" s="1118"/>
      <c r="O45" s="1118"/>
      <c r="P45" s="1119"/>
      <c r="Q45" s="13"/>
    </row>
    <row r="46" spans="1:18">
      <c r="A46" s="13"/>
      <c r="B46" s="655" t="s">
        <v>818</v>
      </c>
      <c r="C46" s="13"/>
      <c r="D46" s="13"/>
      <c r="E46" s="13"/>
      <c r="F46" s="13"/>
      <c r="G46" s="111">
        <v>2026</v>
      </c>
      <c r="H46" s="33">
        <v>2027</v>
      </c>
      <c r="I46" s="34">
        <v>2028</v>
      </c>
      <c r="J46" s="33">
        <v>2029</v>
      </c>
      <c r="K46" s="34">
        <v>2030</v>
      </c>
      <c r="L46" s="33">
        <v>2031</v>
      </c>
      <c r="M46" s="35">
        <v>2032</v>
      </c>
      <c r="N46" s="34">
        <v>2033</v>
      </c>
      <c r="O46" s="33">
        <v>2034</v>
      </c>
      <c r="P46" s="33">
        <v>2035</v>
      </c>
      <c r="Q46" s="13"/>
    </row>
    <row r="47" spans="1:18">
      <c r="A47" s="13"/>
      <c r="B47" s="266" t="s">
        <v>1572</v>
      </c>
      <c r="C47" s="13"/>
      <c r="D47" s="13"/>
      <c r="E47" s="13"/>
      <c r="F47" s="13"/>
      <c r="G47" s="98"/>
      <c r="H47" s="80"/>
      <c r="I47" s="176"/>
      <c r="J47" s="80"/>
      <c r="K47" s="176"/>
      <c r="L47" s="80"/>
      <c r="M47" s="94"/>
      <c r="N47" s="176"/>
      <c r="O47" s="80"/>
      <c r="P47" s="94"/>
      <c r="Q47" s="13"/>
    </row>
    <row r="48" spans="1:18">
      <c r="A48" s="584"/>
      <c r="B48" s="948"/>
      <c r="C48" s="948"/>
      <c r="D48" s="948"/>
      <c r="E48" s="13"/>
      <c r="F48" s="13"/>
      <c r="G48" s="949"/>
      <c r="H48" s="949"/>
      <c r="I48" s="949"/>
      <c r="J48" s="949"/>
      <c r="K48" s="949"/>
      <c r="L48" s="949"/>
      <c r="M48" s="949"/>
      <c r="N48" s="949"/>
      <c r="O48" s="949"/>
      <c r="P48" s="949"/>
      <c r="Q48" s="13"/>
    </row>
    <row r="49" spans="1:18" s="559" customFormat="1">
      <c r="A49" s="112"/>
      <c r="B49" s="112"/>
      <c r="C49" s="112"/>
      <c r="D49" s="112"/>
      <c r="E49" s="112"/>
      <c r="F49" s="112"/>
      <c r="G49" s="112"/>
      <c r="H49" s="112"/>
      <c r="I49" s="112"/>
      <c r="J49" s="112"/>
      <c r="K49" s="112"/>
      <c r="L49" s="112"/>
      <c r="M49" s="112"/>
      <c r="N49" s="112"/>
      <c r="O49" s="112"/>
      <c r="P49" s="112"/>
      <c r="R49"/>
    </row>
    <row r="50" spans="1:18">
      <c r="A50" s="113" t="s">
        <v>442</v>
      </c>
      <c r="B50" s="114"/>
      <c r="C50" s="114"/>
      <c r="D50" s="114"/>
      <c r="E50" s="114"/>
      <c r="F50" s="114"/>
      <c r="G50" s="114"/>
      <c r="H50" s="114"/>
      <c r="I50" s="114"/>
      <c r="J50" s="114"/>
      <c r="K50" s="114"/>
      <c r="L50" s="114"/>
      <c r="M50" s="114"/>
      <c r="N50" s="114"/>
      <c r="O50" s="115"/>
    </row>
    <row r="51" spans="1:18">
      <c r="A51" s="227" t="s">
        <v>189</v>
      </c>
      <c r="B51" s="112"/>
      <c r="C51" s="112"/>
      <c r="D51" s="112"/>
      <c r="E51" s="112"/>
      <c r="F51" s="112"/>
      <c r="G51" s="112"/>
      <c r="H51" s="112"/>
      <c r="I51" s="112"/>
      <c r="J51" s="112"/>
      <c r="K51" s="112"/>
      <c r="L51" s="112"/>
      <c r="M51" s="112"/>
      <c r="N51" s="112"/>
      <c r="O51" s="117"/>
    </row>
    <row r="52" spans="1:18">
      <c r="A52" s="112" t="s">
        <v>1573</v>
      </c>
      <c r="B52" s="112"/>
      <c r="C52" s="112"/>
      <c r="D52" s="112"/>
      <c r="E52" s="112"/>
      <c r="F52" s="112"/>
      <c r="G52" s="112"/>
      <c r="H52" s="112"/>
      <c r="I52" s="112"/>
      <c r="J52" s="112"/>
      <c r="K52" s="112"/>
      <c r="L52" s="112"/>
      <c r="M52" s="112"/>
      <c r="N52" s="112"/>
      <c r="O52" s="117"/>
    </row>
    <row r="53" spans="1:18">
      <c r="A53" s="121"/>
      <c r="B53" s="119"/>
      <c r="C53" s="119"/>
      <c r="D53" s="119"/>
      <c r="E53" s="119"/>
      <c r="F53" s="119"/>
      <c r="G53" s="119"/>
      <c r="H53" s="119"/>
      <c r="I53" s="119"/>
      <c r="J53" s="119"/>
      <c r="K53" s="119"/>
      <c r="L53" s="119"/>
      <c r="M53" s="119"/>
      <c r="N53" s="119"/>
      <c r="O53" s="120"/>
    </row>
    <row r="54" spans="1:18">
      <c r="A54" s="30"/>
      <c r="B54" s="10"/>
      <c r="C54" s="10"/>
      <c r="D54" s="10"/>
      <c r="E54" s="10"/>
      <c r="F54" s="10"/>
      <c r="G54" s="10"/>
      <c r="H54" s="10"/>
      <c r="I54" s="10"/>
      <c r="J54" s="10"/>
      <c r="K54" s="10"/>
      <c r="L54" s="10"/>
      <c r="M54" s="10"/>
      <c r="N54" s="10"/>
      <c r="O54" s="10"/>
    </row>
    <row r="55" spans="1:18" s="557" customFormat="1">
      <c r="A55" s="1012" t="s">
        <v>39</v>
      </c>
      <c r="B55" s="1013"/>
      <c r="C55" s="1013"/>
      <c r="D55" s="1013"/>
      <c r="E55" s="1013"/>
      <c r="F55" s="1013"/>
      <c r="G55" s="1013"/>
      <c r="H55" s="1013"/>
      <c r="I55" s="1013"/>
      <c r="J55" s="1013"/>
      <c r="K55" s="1013"/>
      <c r="L55" s="1013"/>
      <c r="M55" s="1013"/>
      <c r="N55" s="1013"/>
      <c r="O55" s="1013"/>
      <c r="P55" s="1013"/>
      <c r="Q55" s="1013"/>
      <c r="R55"/>
    </row>
    <row r="56" spans="1:18">
      <c r="A56" s="32" t="s">
        <v>1574</v>
      </c>
      <c r="B56" s="32" t="s">
        <v>410</v>
      </c>
      <c r="C56" s="10"/>
      <c r="D56" s="10"/>
      <c r="E56" s="10"/>
      <c r="F56" s="10"/>
      <c r="G56" s="10"/>
      <c r="H56" s="10"/>
      <c r="I56" s="10"/>
      <c r="J56" s="10"/>
      <c r="K56" s="10"/>
      <c r="L56" s="10"/>
      <c r="M56" s="10"/>
      <c r="N56" s="10"/>
      <c r="O56" s="10"/>
      <c r="P56" s="10"/>
      <c r="Q56" s="10"/>
    </row>
    <row r="57" spans="1:18">
      <c r="A57" s="703" t="s">
        <v>1575</v>
      </c>
      <c r="B57" s="10"/>
      <c r="C57" s="10"/>
      <c r="D57" s="10"/>
      <c r="E57" s="10"/>
      <c r="F57" s="10"/>
      <c r="G57" s="10"/>
      <c r="H57" s="10"/>
      <c r="I57" s="10"/>
      <c r="J57" s="10"/>
      <c r="K57" s="10"/>
      <c r="L57" s="10"/>
      <c r="M57" s="10"/>
      <c r="N57" s="10"/>
      <c r="O57" s="10"/>
    </row>
    <row r="58" spans="1:18">
      <c r="A58" s="703" t="s">
        <v>1576</v>
      </c>
      <c r="B58" s="10"/>
      <c r="C58" s="10"/>
      <c r="D58" s="10"/>
      <c r="E58" s="10"/>
      <c r="F58" s="10"/>
      <c r="G58" s="10"/>
      <c r="H58" s="10"/>
      <c r="I58" s="10"/>
      <c r="J58" s="10"/>
      <c r="K58" s="10"/>
      <c r="L58" s="10"/>
      <c r="M58" s="10"/>
      <c r="N58" s="10"/>
      <c r="O58" s="10"/>
    </row>
    <row r="59" spans="1:18">
      <c r="A59" s="13"/>
      <c r="B59" s="13"/>
      <c r="C59" s="13"/>
      <c r="D59" s="13"/>
      <c r="E59" s="13"/>
      <c r="F59" s="13"/>
      <c r="G59" s="1117" t="s">
        <v>81</v>
      </c>
      <c r="H59" s="1118"/>
      <c r="I59" s="1118"/>
      <c r="J59" s="1118"/>
      <c r="K59" s="1118"/>
      <c r="L59" s="1118"/>
      <c r="M59" s="1118"/>
      <c r="N59" s="1118"/>
      <c r="O59" s="1118"/>
      <c r="P59" s="1119"/>
      <c r="Q59" s="13"/>
    </row>
    <row r="60" spans="1:18" ht="45">
      <c r="A60" s="13"/>
      <c r="B60" s="96" t="s">
        <v>829</v>
      </c>
      <c r="C60" s="602" t="s">
        <v>451</v>
      </c>
      <c r="D60" s="478" t="s">
        <v>452</v>
      </c>
      <c r="E60" s="13"/>
      <c r="F60" s="13"/>
      <c r="G60" s="33">
        <v>2026</v>
      </c>
      <c r="H60" s="34">
        <v>2027</v>
      </c>
      <c r="I60" s="33">
        <v>2028</v>
      </c>
      <c r="J60" s="34">
        <v>2029</v>
      </c>
      <c r="K60" s="33">
        <v>2030</v>
      </c>
      <c r="L60" s="34">
        <v>2031</v>
      </c>
      <c r="M60" s="33">
        <v>2032</v>
      </c>
      <c r="N60" s="34">
        <v>2033</v>
      </c>
      <c r="O60" s="33">
        <v>2034</v>
      </c>
      <c r="P60" s="33">
        <v>2035</v>
      </c>
      <c r="Q60" s="13"/>
    </row>
    <row r="61" spans="1:18">
      <c r="A61" s="509"/>
      <c r="B61" s="529" t="s">
        <v>1577</v>
      </c>
      <c r="C61" s="603" t="s">
        <v>145</v>
      </c>
      <c r="D61" s="585"/>
      <c r="E61" s="13"/>
      <c r="F61" s="13"/>
      <c r="G61" s="425">
        <f>G34*G47</f>
        <v>0</v>
      </c>
      <c r="H61" s="425">
        <f t="shared" ref="H61:P61" si="0">H34*H47</f>
        <v>0</v>
      </c>
      <c r="I61" s="425">
        <f t="shared" si="0"/>
        <v>0</v>
      </c>
      <c r="J61" s="425">
        <f t="shared" si="0"/>
        <v>0</v>
      </c>
      <c r="K61" s="425">
        <f t="shared" si="0"/>
        <v>0</v>
      </c>
      <c r="L61" s="425">
        <f t="shared" si="0"/>
        <v>0</v>
      </c>
      <c r="M61" s="425">
        <f t="shared" si="0"/>
        <v>0</v>
      </c>
      <c r="N61" s="425">
        <f t="shared" si="0"/>
        <v>0</v>
      </c>
      <c r="O61" s="425">
        <f t="shared" si="0"/>
        <v>0</v>
      </c>
      <c r="P61" s="425">
        <f t="shared" si="0"/>
        <v>0</v>
      </c>
      <c r="Q61" s="13"/>
    </row>
    <row r="62" spans="1:18" ht="30">
      <c r="A62" s="509" t="s">
        <v>477</v>
      </c>
      <c r="B62" s="529" t="s">
        <v>889</v>
      </c>
      <c r="C62" s="603" t="s">
        <v>145</v>
      </c>
      <c r="D62" s="585"/>
      <c r="E62" s="13"/>
      <c r="F62" s="13"/>
      <c r="G62" s="425">
        <f>SUM(G61:P61)</f>
        <v>0</v>
      </c>
      <c r="H62" s="425">
        <f t="shared" ref="H62:P62" si="1">SUM(H61:Q61)</f>
        <v>0</v>
      </c>
      <c r="I62" s="425">
        <f t="shared" si="1"/>
        <v>0</v>
      </c>
      <c r="J62" s="425">
        <f t="shared" si="1"/>
        <v>0</v>
      </c>
      <c r="K62" s="425">
        <f t="shared" si="1"/>
        <v>0</v>
      </c>
      <c r="L62" s="425">
        <f t="shared" si="1"/>
        <v>0</v>
      </c>
      <c r="M62" s="425">
        <f t="shared" si="1"/>
        <v>0</v>
      </c>
      <c r="N62" s="425">
        <f t="shared" si="1"/>
        <v>0</v>
      </c>
      <c r="O62" s="425">
        <f t="shared" si="1"/>
        <v>0</v>
      </c>
      <c r="P62" s="425">
        <f t="shared" si="1"/>
        <v>0</v>
      </c>
      <c r="Q62" s="13"/>
    </row>
    <row r="63" spans="1:18" ht="15.75" thickBot="1">
      <c r="A63" s="155"/>
      <c r="B63" s="155"/>
      <c r="C63" s="155"/>
      <c r="D63" s="155"/>
      <c r="E63" s="155"/>
      <c r="F63" s="155"/>
      <c r="G63" s="155"/>
      <c r="H63" s="155"/>
      <c r="I63" s="155"/>
      <c r="J63" s="155"/>
      <c r="K63" s="155"/>
      <c r="L63" s="155"/>
      <c r="M63" s="155"/>
      <c r="N63" s="155"/>
      <c r="O63" s="155"/>
      <c r="P63" s="155"/>
      <c r="Q63" s="155"/>
    </row>
    <row r="64" spans="1:18" ht="15.75" thickTop="1">
      <c r="A64" s="182" t="s">
        <v>481</v>
      </c>
      <c r="B64" s="183"/>
      <c r="C64" s="183"/>
      <c r="D64" s="183"/>
      <c r="E64" s="183"/>
      <c r="F64" s="183"/>
      <c r="G64" s="183"/>
      <c r="H64" s="183"/>
      <c r="I64" s="183"/>
      <c r="J64" s="183"/>
      <c r="K64" s="183"/>
      <c r="L64" s="183"/>
      <c r="M64" s="183"/>
      <c r="N64" s="183"/>
      <c r="O64" s="183"/>
      <c r="P64" s="183"/>
      <c r="Q64" s="183"/>
    </row>
    <row r="65" spans="1:17">
      <c r="A65" s="1014" t="s">
        <v>482</v>
      </c>
      <c r="B65" s="1015"/>
      <c r="C65" s="1015"/>
      <c r="D65" s="1015"/>
      <c r="E65" s="1015"/>
      <c r="F65" s="1015"/>
      <c r="G65" s="1015"/>
      <c r="H65" s="1015"/>
      <c r="I65" s="1015"/>
      <c r="J65" s="1015"/>
      <c r="K65" s="1015"/>
      <c r="L65" s="1015"/>
      <c r="M65" s="1015"/>
      <c r="N65" s="1015"/>
      <c r="O65" s="1015"/>
      <c r="P65" s="1015"/>
      <c r="Q65" s="1015"/>
    </row>
    <row r="66" spans="1:17">
      <c r="A66" s="199" t="s">
        <v>1578</v>
      </c>
      <c r="B66" s="199" t="s">
        <v>410</v>
      </c>
      <c r="C66" s="200"/>
      <c r="D66" s="200"/>
      <c r="E66" s="200"/>
      <c r="F66" s="200"/>
      <c r="G66" s="200"/>
      <c r="H66" s="200"/>
      <c r="I66" s="200"/>
      <c r="J66" s="200"/>
      <c r="K66" s="200"/>
      <c r="L66" s="200"/>
      <c r="M66" s="200"/>
      <c r="N66" s="200"/>
      <c r="O66" s="200"/>
      <c r="P66" s="200"/>
      <c r="Q66" s="200"/>
    </row>
    <row r="67" spans="1:17">
      <c r="A67" s="69" t="s">
        <v>484</v>
      </c>
      <c r="B67" s="13"/>
      <c r="C67" s="13"/>
      <c r="D67" s="13"/>
      <c r="E67" s="13"/>
      <c r="F67" s="13"/>
      <c r="G67" s="13"/>
      <c r="H67" s="13"/>
      <c r="I67" s="13"/>
      <c r="J67" s="13"/>
      <c r="K67" s="13"/>
      <c r="L67" s="13"/>
      <c r="M67" s="13"/>
      <c r="N67" s="13"/>
      <c r="O67" s="104"/>
      <c r="P67" s="104"/>
      <c r="Q67" s="104"/>
    </row>
    <row r="68" spans="1:17">
      <c r="A68" s="13"/>
      <c r="B68" s="13"/>
      <c r="C68" s="33" t="s">
        <v>485</v>
      </c>
      <c r="D68" s="13"/>
      <c r="E68" s="13"/>
      <c r="F68" s="13"/>
      <c r="G68" s="13"/>
      <c r="H68" s="13"/>
      <c r="I68" s="13"/>
      <c r="J68" s="13"/>
      <c r="K68" s="13"/>
      <c r="L68" s="13"/>
      <c r="M68" s="13"/>
      <c r="N68" s="13"/>
      <c r="O68" s="13"/>
      <c r="P68" s="13"/>
      <c r="Q68" s="13"/>
    </row>
    <row r="69" spans="1:17">
      <c r="A69" s="13"/>
      <c r="B69" s="108" t="s">
        <v>486</v>
      </c>
      <c r="C69" s="105" t="s">
        <v>487</v>
      </c>
      <c r="D69" s="13"/>
      <c r="E69" s="13"/>
      <c r="F69" s="13"/>
      <c r="G69" s="13"/>
      <c r="H69" s="13"/>
      <c r="I69" s="13"/>
      <c r="J69" s="13"/>
      <c r="K69" s="13"/>
      <c r="L69" s="13"/>
      <c r="M69" s="13"/>
      <c r="N69" s="13"/>
      <c r="O69" s="13"/>
      <c r="P69" s="13"/>
      <c r="Q69" s="13"/>
    </row>
    <row r="70" spans="1:17">
      <c r="A70" s="13"/>
      <c r="B70" s="108" t="s">
        <v>488</v>
      </c>
      <c r="C70" s="105"/>
      <c r="D70" s="13"/>
      <c r="E70" s="13"/>
      <c r="F70" s="13"/>
      <c r="G70" s="13"/>
      <c r="H70" s="13"/>
      <c r="I70" s="13"/>
      <c r="J70" s="13"/>
      <c r="K70" s="13"/>
      <c r="L70" s="13"/>
      <c r="M70" s="13"/>
      <c r="N70" s="13"/>
      <c r="O70" s="13"/>
      <c r="P70" s="13"/>
      <c r="Q70" s="13"/>
    </row>
    <row r="71" spans="1:17">
      <c r="A71" s="13"/>
      <c r="B71" s="108" t="s">
        <v>489</v>
      </c>
      <c r="C71" s="105"/>
      <c r="D71" s="13"/>
      <c r="E71" s="13"/>
      <c r="F71" s="13"/>
      <c r="G71" s="13"/>
      <c r="H71" s="13"/>
      <c r="I71" s="13"/>
      <c r="J71" s="13"/>
      <c r="K71" s="13"/>
      <c r="L71" s="13"/>
      <c r="M71" s="13"/>
      <c r="N71" s="13"/>
      <c r="O71" s="13"/>
      <c r="P71" s="13"/>
      <c r="Q71" s="13"/>
    </row>
    <row r="72" spans="1:17">
      <c r="A72" s="200"/>
      <c r="B72" s="200"/>
      <c r="C72" s="200"/>
      <c r="D72" s="200"/>
      <c r="E72" s="200"/>
      <c r="F72" s="200"/>
      <c r="G72" s="200"/>
      <c r="H72" s="200"/>
      <c r="I72" s="200"/>
      <c r="J72" s="200"/>
      <c r="K72" s="200"/>
      <c r="L72" s="200"/>
      <c r="M72" s="200"/>
      <c r="N72" s="200"/>
      <c r="O72" s="200"/>
      <c r="P72" s="200"/>
      <c r="Q72" s="200"/>
    </row>
    <row r="73" spans="1:17">
      <c r="A73" s="201" t="s">
        <v>498</v>
      </c>
      <c r="B73" s="202"/>
      <c r="C73" s="202"/>
      <c r="D73" s="202"/>
      <c r="E73" s="202"/>
      <c r="F73" s="202"/>
      <c r="G73" s="202"/>
      <c r="H73" s="202"/>
      <c r="I73" s="202"/>
      <c r="J73" s="202"/>
      <c r="K73" s="202"/>
      <c r="L73" s="202"/>
      <c r="M73" s="202"/>
      <c r="N73" s="202"/>
      <c r="O73" s="202"/>
      <c r="P73" s="202"/>
      <c r="Q73" s="203"/>
    </row>
    <row r="74" spans="1:17">
      <c r="A74" s="456"/>
      <c r="B74" s="200"/>
      <c r="C74" s="217" t="s">
        <v>485</v>
      </c>
      <c r="D74" s="205"/>
      <c r="E74" s="205"/>
      <c r="F74" s="205"/>
      <c r="G74" s="205"/>
      <c r="H74" s="205"/>
      <c r="I74" s="205"/>
      <c r="J74" s="205"/>
      <c r="K74" s="205"/>
      <c r="L74" s="205"/>
      <c r="M74" s="205"/>
      <c r="N74" s="205"/>
      <c r="O74" s="205"/>
      <c r="P74" s="205"/>
      <c r="Q74" s="206"/>
    </row>
    <row r="75" spans="1:17">
      <c r="A75" s="204"/>
      <c r="B75" s="208" t="s">
        <v>960</v>
      </c>
      <c r="C75" s="1095" t="s">
        <v>1579</v>
      </c>
      <c r="D75" s="200"/>
      <c r="E75" s="200"/>
      <c r="F75" s="200"/>
      <c r="G75" s="200"/>
      <c r="H75" s="200"/>
      <c r="I75" s="200"/>
      <c r="J75" s="200"/>
      <c r="K75" s="200"/>
      <c r="L75" s="200"/>
      <c r="M75" s="200"/>
      <c r="N75" s="200"/>
      <c r="O75" s="200"/>
      <c r="P75" s="200"/>
      <c r="Q75" s="210"/>
    </row>
    <row r="76" spans="1:17">
      <c r="A76" s="200"/>
      <c r="B76" s="1096" t="s">
        <v>1580</v>
      </c>
      <c r="C76" s="200"/>
      <c r="D76" s="200"/>
      <c r="E76" s="200"/>
      <c r="F76" s="200"/>
      <c r="G76" s="200"/>
      <c r="H76" s="200"/>
      <c r="I76" s="200"/>
      <c r="J76" s="200"/>
      <c r="K76" s="200"/>
      <c r="L76" s="200"/>
      <c r="M76" s="200"/>
      <c r="N76" s="200"/>
      <c r="O76" s="200"/>
      <c r="P76" s="200"/>
      <c r="Q76" s="210"/>
    </row>
    <row r="77" spans="1:17">
      <c r="A77" s="212"/>
      <c r="B77" s="212"/>
      <c r="C77" s="212"/>
      <c r="D77" s="212"/>
      <c r="E77" s="212"/>
      <c r="F77" s="212"/>
      <c r="G77" s="212"/>
      <c r="H77" s="212"/>
      <c r="I77" s="212"/>
      <c r="J77" s="212"/>
      <c r="K77" s="212"/>
      <c r="L77" s="212"/>
      <c r="M77" s="212"/>
      <c r="N77" s="212"/>
      <c r="O77" s="212"/>
      <c r="P77" s="212"/>
      <c r="Q77" s="213"/>
    </row>
    <row r="78" spans="1:17">
      <c r="A78" s="200"/>
      <c r="B78" s="200"/>
      <c r="C78" s="200"/>
      <c r="D78" s="200"/>
      <c r="E78" s="200"/>
      <c r="F78" s="200"/>
      <c r="G78" s="200"/>
      <c r="H78" s="200"/>
      <c r="I78" s="200"/>
      <c r="J78" s="200"/>
      <c r="K78" s="200"/>
      <c r="L78" s="200"/>
      <c r="M78" s="200"/>
      <c r="N78" s="200"/>
      <c r="O78" s="200"/>
      <c r="P78" s="200"/>
      <c r="Q78" s="200"/>
    </row>
  </sheetData>
  <mergeCells count="3">
    <mergeCell ref="G32:P32"/>
    <mergeCell ref="G45:P45"/>
    <mergeCell ref="G59:P59"/>
  </mergeCells>
  <dataValidations count="2">
    <dataValidation type="list" allowBlank="1" showInputMessage="1" showErrorMessage="1" sqref="D50:D52 D34 D61:D62" xr:uid="{50883B9D-A192-40A3-B957-FCB74AC176CE}">
      <formula1>"2021,2022,2023,2024,2025,2026,coûts 2026-2035 (avec inflation)"</formula1>
    </dataValidation>
    <dataValidation type="list" allowBlank="1" showInputMessage="1" showErrorMessage="1" sqref="C50:C52 C34 C61:C62" xr:uid="{48E49F33-7E75-44F8-805D-110368A112C6}">
      <formula1>"HT,TTC"</formula1>
    </dataValidation>
  </dataValidations>
  <hyperlinks>
    <hyperlink ref="A4" r:id="rId1" xr:uid="{F834658C-3447-4485-8C75-2BCEE09762F4}"/>
    <hyperlink ref="A62" location="Synthèse!A1" display="(reporté dans la synthèse)" xr:uid="{0AF1A2C3-C302-440D-A19A-5A3EF94B677A}"/>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0964D-DF20-48E1-89B2-FA759837A18E}">
  <sheetPr>
    <tabColor theme="7" tint="-0.499984740745262"/>
  </sheetPr>
  <dimension ref="A1:V152"/>
  <sheetViews>
    <sheetView showGridLines="0" zoomScale="70" zoomScaleNormal="70" workbookViewId="0">
      <pane ySplit="22" topLeftCell="A23" activePane="bottomLeft" state="frozen"/>
      <selection pane="bottomLeft" activeCell="H108" sqref="H108"/>
    </sheetView>
  </sheetViews>
  <sheetFormatPr defaultColWidth="11.42578125" defaultRowHeight="15" outlineLevelRow="1" outlineLevelCol="1"/>
  <cols>
    <col min="3" max="3" width="36.85546875" bestFit="1" customWidth="1"/>
    <col min="4" max="4" width="81.140625" customWidth="1"/>
    <col min="5" max="5" width="11.42578125" customWidth="1"/>
    <col min="6" max="7" width="11.42578125" style="506" customWidth="1"/>
    <col min="8" max="8" width="12.7109375" style="441" customWidth="1"/>
    <col min="9" max="9" width="11.42578125" style="443" customWidth="1" outlineLevel="1"/>
    <col min="10" max="20" width="11.42578125" style="442" customWidth="1" outlineLevel="1"/>
    <col min="21" max="21" width="41.5703125" customWidth="1"/>
    <col min="23" max="16384" width="11.42578125" style="10"/>
  </cols>
  <sheetData>
    <row r="1" spans="1:22" ht="21">
      <c r="A1" s="512"/>
      <c r="B1" s="513" t="s">
        <v>107</v>
      </c>
      <c r="C1" s="514"/>
      <c r="D1" s="514"/>
      <c r="E1" s="740"/>
      <c r="F1" s="740"/>
      <c r="G1" s="740"/>
      <c r="H1" s="514"/>
      <c r="I1" s="515"/>
      <c r="J1" s="515"/>
      <c r="K1" s="515"/>
      <c r="L1" s="516"/>
      <c r="M1" s="516"/>
      <c r="N1" s="516"/>
      <c r="O1" s="516"/>
      <c r="P1" s="516"/>
      <c r="Q1" s="516"/>
      <c r="R1" s="516"/>
      <c r="S1" s="516"/>
      <c r="T1" s="516"/>
      <c r="U1" s="516"/>
      <c r="V1" s="516"/>
    </row>
    <row r="2" spans="1:22" ht="15.75" customHeight="1">
      <c r="A2" s="10"/>
      <c r="B2" s="10"/>
      <c r="C2" s="10"/>
      <c r="D2" s="10"/>
      <c r="E2" s="10"/>
      <c r="F2" s="10"/>
      <c r="G2" s="10"/>
      <c r="H2" s="10"/>
      <c r="I2" s="10"/>
      <c r="J2" s="10"/>
      <c r="K2" s="10"/>
      <c r="L2" s="10"/>
      <c r="M2" s="10"/>
      <c r="N2" s="10"/>
      <c r="O2" s="10"/>
      <c r="P2" s="10"/>
      <c r="Q2" s="10"/>
      <c r="R2" s="10"/>
      <c r="S2" s="10"/>
      <c r="T2" s="10"/>
      <c r="U2" s="10"/>
      <c r="V2" s="10"/>
    </row>
    <row r="3" spans="1:22" ht="15.75">
      <c r="A3" s="696"/>
      <c r="B3" s="711" t="s">
        <v>108</v>
      </c>
      <c r="C3" s="697"/>
      <c r="D3" s="63"/>
      <c r="E3" s="63"/>
      <c r="F3" s="741"/>
      <c r="G3" s="741"/>
      <c r="H3" s="63"/>
      <c r="I3" s="63"/>
      <c r="J3" s="63"/>
      <c r="K3" s="63"/>
      <c r="L3" s="76"/>
      <c r="M3" s="712"/>
      <c r="N3" s="63"/>
      <c r="O3" s="63"/>
      <c r="P3" s="63"/>
      <c r="Q3" s="63"/>
      <c r="R3" s="63"/>
      <c r="S3" s="63"/>
      <c r="T3" s="63"/>
      <c r="U3" s="63"/>
      <c r="V3" s="92"/>
    </row>
    <row r="4" spans="1:22" customFormat="1" hidden="1" outlineLevel="1">
      <c r="A4" s="6"/>
      <c r="B4" s="1046" t="s">
        <v>109</v>
      </c>
      <c r="C4" s="51"/>
      <c r="D4" s="51"/>
      <c r="E4" s="51"/>
      <c r="F4" s="1037"/>
      <c r="G4" s="1037"/>
      <c r="H4" s="51"/>
      <c r="I4" s="51"/>
      <c r="J4" s="51"/>
      <c r="K4" s="51"/>
      <c r="L4" s="51"/>
      <c r="M4" s="1038"/>
      <c r="N4" s="51"/>
      <c r="O4" s="51"/>
      <c r="P4" s="51"/>
      <c r="Q4" s="51"/>
      <c r="R4" s="51"/>
      <c r="S4" s="51"/>
      <c r="T4" s="51"/>
      <c r="U4" s="51"/>
      <c r="V4" s="52"/>
    </row>
    <row r="5" spans="1:22" customFormat="1" hidden="1" outlineLevel="1">
      <c r="A5" s="6"/>
      <c r="B5" s="730" t="s">
        <v>110</v>
      </c>
      <c r="C5" s="185"/>
      <c r="D5" s="185"/>
      <c r="E5" s="185"/>
      <c r="F5" s="1039"/>
      <c r="G5" s="1039"/>
      <c r="H5" s="185"/>
      <c r="I5" s="185"/>
      <c r="J5" s="185"/>
      <c r="K5" s="185"/>
      <c r="L5" s="185"/>
      <c r="M5" s="184"/>
      <c r="N5" s="185"/>
      <c r="O5" s="185"/>
      <c r="P5" s="185"/>
      <c r="Q5" s="185"/>
      <c r="R5" s="185"/>
      <c r="S5" s="185"/>
      <c r="T5" s="185"/>
      <c r="U5" s="185"/>
      <c r="V5" s="729"/>
    </row>
    <row r="6" spans="1:22" customFormat="1" hidden="1" outlineLevel="1">
      <c r="A6" s="6"/>
      <c r="B6" s="730" t="s">
        <v>111</v>
      </c>
      <c r="C6" s="185"/>
      <c r="D6" s="185"/>
      <c r="E6" s="185"/>
      <c r="F6" s="1039"/>
      <c r="G6" s="1039"/>
      <c r="H6" s="185"/>
      <c r="I6" s="185"/>
      <c r="J6" s="185"/>
      <c r="K6" s="185"/>
      <c r="L6" s="185"/>
      <c r="M6" s="184"/>
      <c r="N6" s="185"/>
      <c r="O6" s="185"/>
      <c r="P6" s="185"/>
      <c r="Q6" s="185"/>
      <c r="R6" s="185"/>
      <c r="S6" s="185"/>
      <c r="T6" s="185"/>
      <c r="U6" s="185"/>
      <c r="V6" s="729"/>
    </row>
    <row r="7" spans="1:22" customFormat="1" hidden="1" outlineLevel="1">
      <c r="A7" s="6"/>
      <c r="B7" s="730"/>
      <c r="C7" s="1025"/>
      <c r="D7" s="1025"/>
      <c r="E7" s="1026"/>
      <c r="F7" s="1025"/>
      <c r="G7" s="1025"/>
      <c r="H7" s="1027"/>
      <c r="I7" s="1028"/>
      <c r="J7" s="1029"/>
      <c r="K7" s="1028"/>
      <c r="L7" s="1029"/>
      <c r="M7" s="1028"/>
      <c r="N7" s="1029"/>
      <c r="O7" s="1029"/>
      <c r="P7" s="1029"/>
      <c r="Q7" s="1029"/>
      <c r="R7" s="1029"/>
      <c r="S7" s="1029"/>
      <c r="T7" s="1029"/>
      <c r="U7" s="1025"/>
      <c r="V7" s="734"/>
    </row>
    <row r="8" spans="1:22" customFormat="1" hidden="1" outlineLevel="1">
      <c r="A8" s="6"/>
      <c r="B8" s="1047" t="s">
        <v>112</v>
      </c>
      <c r="C8" s="1030"/>
      <c r="D8" s="1097"/>
      <c r="E8" s="1031"/>
      <c r="F8" s="1030"/>
      <c r="G8" s="1030"/>
      <c r="H8" s="1032">
        <v>2023</v>
      </c>
      <c r="I8" s="1032">
        <v>2024</v>
      </c>
      <c r="J8" s="1032">
        <v>2025</v>
      </c>
      <c r="K8" s="1032">
        <v>2026</v>
      </c>
      <c r="L8" s="1032">
        <v>2027</v>
      </c>
      <c r="M8" s="1032">
        <v>2028</v>
      </c>
      <c r="N8" s="1032">
        <v>2029</v>
      </c>
      <c r="O8" s="1032">
        <v>2030</v>
      </c>
      <c r="P8" s="1032">
        <v>2031</v>
      </c>
      <c r="Q8" s="1032">
        <v>2032</v>
      </c>
      <c r="R8" s="1032">
        <v>2033</v>
      </c>
      <c r="S8" s="1032">
        <v>2034</v>
      </c>
      <c r="T8" s="1032">
        <v>2035</v>
      </c>
      <c r="U8" s="1033" t="s">
        <v>113</v>
      </c>
      <c r="V8" s="1034"/>
    </row>
    <row r="9" spans="1:22" customFormat="1" hidden="1" outlineLevel="1">
      <c r="A9" s="6"/>
      <c r="B9" s="1048" t="s">
        <v>9</v>
      </c>
      <c r="C9" s="1040" t="s">
        <v>114</v>
      </c>
      <c r="D9" s="1041"/>
      <c r="E9" s="1041"/>
      <c r="F9" s="1041"/>
      <c r="G9" s="1041"/>
      <c r="H9" s="1041"/>
      <c r="I9" s="1041"/>
      <c r="J9" s="1041"/>
      <c r="K9" s="1041"/>
      <c r="L9" s="1041"/>
      <c r="M9" s="1042"/>
      <c r="N9" s="1041"/>
      <c r="O9" s="1041"/>
      <c r="P9" s="1041"/>
      <c r="Q9" s="1041"/>
      <c r="R9" s="1041"/>
      <c r="S9" s="1041"/>
      <c r="T9" s="1041"/>
      <c r="U9" s="1041"/>
      <c r="V9" s="729"/>
    </row>
    <row r="10" spans="1:22" customFormat="1" hidden="1" outlineLevel="1">
      <c r="A10" s="6"/>
      <c r="B10" s="1048"/>
      <c r="C10" s="1043" t="s">
        <v>115</v>
      </c>
      <c r="D10" s="1041"/>
      <c r="E10" s="1041"/>
      <c r="F10" s="1041"/>
      <c r="G10" s="1041"/>
      <c r="H10" s="1045">
        <v>2.1999999999999999E-2</v>
      </c>
      <c r="I10" s="1045">
        <v>5.0000000000000001E-3</v>
      </c>
      <c r="J10" s="1045">
        <v>1.2999999999999999E-2</v>
      </c>
      <c r="K10" s="1044">
        <v>0.01</v>
      </c>
      <c r="L10" s="1044">
        <v>0.01</v>
      </c>
      <c r="M10" s="1044">
        <v>0.01</v>
      </c>
      <c r="N10" s="1044">
        <v>0.01</v>
      </c>
      <c r="O10" s="1044">
        <v>0.01</v>
      </c>
      <c r="P10" s="1044">
        <v>0.01</v>
      </c>
      <c r="Q10" s="1044">
        <v>0.01</v>
      </c>
      <c r="R10" s="1044">
        <v>0.01</v>
      </c>
      <c r="S10" s="1044">
        <v>0.01</v>
      </c>
      <c r="T10" s="1044">
        <v>0.01</v>
      </c>
      <c r="U10" s="1041" t="s">
        <v>116</v>
      </c>
      <c r="V10" s="729"/>
    </row>
    <row r="11" spans="1:22" customFormat="1" hidden="1" outlineLevel="1">
      <c r="A11" s="6"/>
      <c r="B11" s="1049" t="s">
        <v>11</v>
      </c>
      <c r="C11" s="1040" t="s">
        <v>117</v>
      </c>
      <c r="D11" s="1041"/>
      <c r="E11" s="1041"/>
      <c r="F11" s="1041"/>
      <c r="G11" s="1041"/>
      <c r="H11" s="1041"/>
      <c r="I11" s="1041"/>
      <c r="J11" s="1041"/>
      <c r="K11" s="1041"/>
      <c r="L11" s="1041"/>
      <c r="M11" s="1042"/>
      <c r="N11" s="1041"/>
      <c r="O11" s="1041"/>
      <c r="P11" s="1041"/>
      <c r="Q11" s="1041"/>
      <c r="R11" s="1041"/>
      <c r="S11" s="1041"/>
      <c r="T11" s="1041"/>
      <c r="U11" s="1041"/>
      <c r="V11" s="729"/>
    </row>
    <row r="12" spans="1:22" customFormat="1" hidden="1" outlineLevel="1">
      <c r="A12" s="6"/>
      <c r="B12" s="1049"/>
      <c r="C12" s="1043" t="s">
        <v>118</v>
      </c>
      <c r="D12" s="1041"/>
      <c r="E12" s="1041"/>
      <c r="F12" s="1041"/>
      <c r="G12" s="1041"/>
      <c r="H12" s="1044">
        <v>-6.9147842664916359E-2</v>
      </c>
      <c r="I12" s="1044">
        <v>-0.11394848843841876</v>
      </c>
      <c r="J12" s="1044">
        <v>-0.12860255521442021</v>
      </c>
      <c r="K12" s="1044">
        <v>-0.14758197420014774</v>
      </c>
      <c r="L12" s="1044">
        <v>-6.6279944057379581E-2</v>
      </c>
      <c r="M12" s="1044">
        <v>-7.0984813526863699E-2</v>
      </c>
      <c r="N12" s="1044">
        <v>-7.6408668620743248E-2</v>
      </c>
      <c r="O12" s="1044">
        <v>-8.2729954282525831E-2</v>
      </c>
      <c r="P12" s="1044">
        <v>-9.0191492318726807E-2</v>
      </c>
      <c r="Q12" s="1044">
        <v>-9.9132390560501382E-2</v>
      </c>
      <c r="R12" s="1044">
        <v>-7.3333333333333361E-2</v>
      </c>
      <c r="S12" s="1044">
        <v>-7.9136690647481966E-2</v>
      </c>
      <c r="T12" s="1044">
        <v>-8.5937500000000111E-2</v>
      </c>
      <c r="U12" s="1041" t="s">
        <v>119</v>
      </c>
      <c r="V12" s="729"/>
    </row>
    <row r="13" spans="1:22" customFormat="1" hidden="1" outlineLevel="1">
      <c r="A13" s="6"/>
      <c r="B13" s="1049"/>
      <c r="C13" s="1043" t="s">
        <v>120</v>
      </c>
      <c r="D13" s="1041"/>
      <c r="E13" s="1041"/>
      <c r="F13" s="1041"/>
      <c r="G13" s="1041"/>
      <c r="H13" s="1044"/>
      <c r="I13" s="1045">
        <v>1.2999999999999999E-2</v>
      </c>
      <c r="J13" s="1045">
        <v>1.2999999999999999E-2</v>
      </c>
      <c r="K13" s="1045">
        <v>1.2999999999999999E-2</v>
      </c>
      <c r="L13" s="1045">
        <v>1.2999999999999999E-2</v>
      </c>
      <c r="M13" s="1045">
        <v>1.2999999999999999E-2</v>
      </c>
      <c r="N13" s="1045">
        <v>1.2999999999999999E-2</v>
      </c>
      <c r="O13" s="1045">
        <v>1.2999999999999999E-2</v>
      </c>
      <c r="P13" s="1045">
        <v>1.2999999999999999E-2</v>
      </c>
      <c r="Q13" s="1045">
        <v>1.2999999999999999E-2</v>
      </c>
      <c r="R13" s="1045">
        <v>1.2999999999999999E-2</v>
      </c>
      <c r="S13" s="1045">
        <v>1.2999999999999999E-2</v>
      </c>
      <c r="T13" s="1045">
        <v>1.2999999999999999E-2</v>
      </c>
      <c r="U13" s="1041" t="s">
        <v>121</v>
      </c>
      <c r="V13" s="729"/>
    </row>
    <row r="14" spans="1:22" customFormat="1" hidden="1" outlineLevel="1">
      <c r="B14" s="1050" t="s">
        <v>13</v>
      </c>
      <c r="C14" s="1040" t="s">
        <v>122</v>
      </c>
      <c r="D14" s="1041"/>
      <c r="E14" s="1041"/>
      <c r="F14" s="1041"/>
      <c r="G14" s="1041"/>
      <c r="H14" s="1041"/>
      <c r="I14" s="1041"/>
      <c r="J14" s="1041"/>
      <c r="K14" s="1041"/>
      <c r="L14" s="1041"/>
      <c r="M14" s="1042"/>
      <c r="N14" s="1041"/>
      <c r="O14" s="1041"/>
      <c r="P14" s="1041"/>
      <c r="Q14" s="1041"/>
      <c r="R14" s="1041"/>
      <c r="S14" s="1041"/>
      <c r="T14" s="1041"/>
      <c r="U14" s="1041"/>
      <c r="V14" s="729"/>
    </row>
    <row r="15" spans="1:22" customFormat="1" hidden="1" outlineLevel="1">
      <c r="B15" s="1050"/>
      <c r="C15" s="1043" t="s">
        <v>123</v>
      </c>
      <c r="D15" s="1041"/>
      <c r="E15" s="1041"/>
      <c r="F15" s="1041"/>
      <c r="G15" s="1041"/>
      <c r="H15" s="1041"/>
      <c r="I15" s="1044">
        <v>-2.5366719979200703E-3</v>
      </c>
      <c r="J15" s="1044">
        <v>-2.5431230669915594E-3</v>
      </c>
      <c r="K15" s="1044">
        <v>-2.5496070314448005E-3</v>
      </c>
      <c r="L15" s="1044">
        <v>-2.5561241435344551E-3</v>
      </c>
      <c r="M15" s="1044">
        <v>-2.5626746581000059E-3</v>
      </c>
      <c r="N15" s="1044">
        <v>-2.5692588326006183E-3</v>
      </c>
      <c r="O15" s="1044">
        <v>-2.5758769271472248E-3</v>
      </c>
      <c r="P15" s="1044">
        <v>-1.2499999999999956E-2</v>
      </c>
      <c r="Q15" s="1044">
        <v>-1.2658227848101333E-2</v>
      </c>
      <c r="R15" s="1044">
        <v>-1.2820512820512775E-2</v>
      </c>
      <c r="S15" s="1044">
        <v>-1.2987012987013102E-2</v>
      </c>
      <c r="T15" s="1044">
        <v>-1.3157894736842035E-2</v>
      </c>
      <c r="U15" s="1041" t="s">
        <v>124</v>
      </c>
      <c r="V15" s="729"/>
    </row>
    <row r="16" spans="1:22" customFormat="1" hidden="1" outlineLevel="1">
      <c r="B16" s="1050"/>
      <c r="C16" s="1043" t="s">
        <v>125</v>
      </c>
      <c r="D16" s="1041"/>
      <c r="E16" s="1041"/>
      <c r="F16" s="1041"/>
      <c r="G16" s="1041"/>
      <c r="H16" s="1041"/>
      <c r="I16" s="1044">
        <v>-3.8626609442060089E-2</v>
      </c>
      <c r="J16" s="1044">
        <v>-4.0178571428571508E-2</v>
      </c>
      <c r="K16" s="1044">
        <v>-4.1860465116278944E-2</v>
      </c>
      <c r="L16" s="1044">
        <v>-4.3689320388349606E-2</v>
      </c>
      <c r="M16" s="1044">
        <v>-4.5685279187817285E-2</v>
      </c>
      <c r="N16" s="1044">
        <v>-4.787234042553179E-2</v>
      </c>
      <c r="O16" s="1044">
        <v>-5.0279329608938661E-2</v>
      </c>
      <c r="P16" s="1044">
        <v>-1.1764705882352899E-2</v>
      </c>
      <c r="Q16" s="1044">
        <v>-1.1904761904761862E-2</v>
      </c>
      <c r="R16" s="1044">
        <v>-1.2048192771084376E-2</v>
      </c>
      <c r="S16" s="1044">
        <v>-1.2195121951219523E-2</v>
      </c>
      <c r="T16" s="1044">
        <v>-1.2345679012345623E-2</v>
      </c>
      <c r="U16" s="1041" t="s">
        <v>124</v>
      </c>
      <c r="V16" s="729"/>
    </row>
    <row r="17" spans="1:22" customFormat="1" hidden="1" outlineLevel="1">
      <c r="B17" s="1050"/>
      <c r="C17" s="1043" t="s">
        <v>126</v>
      </c>
      <c r="D17" s="1041"/>
      <c r="E17" s="1041"/>
      <c r="F17" s="1041"/>
      <c r="G17" s="1041"/>
      <c r="H17" s="1041"/>
      <c r="I17" s="1044">
        <v>-3.180212014134276E-2</v>
      </c>
      <c r="J17" s="1044">
        <v>-3.2846715328467169E-2</v>
      </c>
      <c r="K17" s="1044">
        <v>-3.3962264150943278E-2</v>
      </c>
      <c r="L17" s="1044">
        <v>-3.515625E-2</v>
      </c>
      <c r="M17" s="1044">
        <v>-3.6437246963562764E-2</v>
      </c>
      <c r="N17" s="1044">
        <v>-3.7815126050420034E-2</v>
      </c>
      <c r="O17" s="1044">
        <v>-3.9301310043668214E-2</v>
      </c>
      <c r="P17" s="1044">
        <v>-6.8181818181817233E-3</v>
      </c>
      <c r="Q17" s="1044">
        <v>-6.8649885583524917E-3</v>
      </c>
      <c r="R17" s="1044">
        <v>-6.9124423963132786E-3</v>
      </c>
      <c r="S17" s="1044">
        <v>-6.9605568445475496E-3</v>
      </c>
      <c r="T17" s="1044">
        <v>-7.0093457943924964E-3</v>
      </c>
      <c r="U17" s="1041" t="s">
        <v>124</v>
      </c>
      <c r="V17" s="729"/>
    </row>
    <row r="18" spans="1:22" customFormat="1" hidden="1" outlineLevel="1">
      <c r="B18" s="1050"/>
      <c r="C18" s="1043" t="s">
        <v>127</v>
      </c>
      <c r="D18" s="1041"/>
      <c r="E18" s="1041"/>
      <c r="F18" s="1041"/>
      <c r="G18" s="1041"/>
      <c r="H18" s="1041"/>
      <c r="I18" s="1044">
        <v>-4.0759686743091716E-2</v>
      </c>
      <c r="J18" s="1044">
        <v>-4.2491632367597565E-2</v>
      </c>
      <c r="K18" s="1044">
        <v>-4.437729611978769E-2</v>
      </c>
      <c r="L18" s="1044">
        <v>-4.6438093129849145E-2</v>
      </c>
      <c r="M18" s="1044">
        <v>-4.869961016193658E-2</v>
      </c>
      <c r="N18" s="1044">
        <v>-5.1192673399646615E-2</v>
      </c>
      <c r="O18" s="1044">
        <v>-5.3954761904162263E-2</v>
      </c>
      <c r="P18" s="1044">
        <v>-1.3333333333333197E-2</v>
      </c>
      <c r="Q18" s="1044">
        <v>-1.3513513513513598E-2</v>
      </c>
      <c r="R18" s="1044">
        <v>-1.3698630136986356E-2</v>
      </c>
      <c r="S18" s="1044">
        <v>-1.3888888888888729E-2</v>
      </c>
      <c r="T18" s="1044">
        <v>-1.4084507042253613E-2</v>
      </c>
      <c r="U18" s="1041" t="s">
        <v>124</v>
      </c>
      <c r="V18" s="729"/>
    </row>
    <row r="19" spans="1:22" customFormat="1" hidden="1" outlineLevel="1">
      <c r="B19" s="1050"/>
      <c r="C19" s="1043" t="s">
        <v>128</v>
      </c>
      <c r="D19" s="1041"/>
      <c r="E19" s="1041"/>
      <c r="F19" s="1041"/>
      <c r="G19" s="1041"/>
      <c r="H19" s="1041"/>
      <c r="I19" s="1044">
        <v>-4.0020543737384839E-2</v>
      </c>
      <c r="J19" s="1044">
        <v>-4.1688958525417319E-2</v>
      </c>
      <c r="K19" s="1044">
        <v>-4.3502533855051095E-2</v>
      </c>
      <c r="L19" s="1044">
        <v>-4.5481075899116541E-2</v>
      </c>
      <c r="M19" s="1044">
        <v>-4.764816574166697E-2</v>
      </c>
      <c r="N19" s="1044">
        <v>-5.0032103711727727E-2</v>
      </c>
      <c r="O19" s="1044">
        <v>-5.2667152129260209E-2</v>
      </c>
      <c r="P19" s="1044">
        <v>-1.2643678160919491E-2</v>
      </c>
      <c r="Q19" s="1044">
        <v>-1.2805587892898651E-2</v>
      </c>
      <c r="R19" s="1044">
        <v>-1.2971698113207641E-2</v>
      </c>
      <c r="S19" s="1044">
        <v>-1.3142174432496989E-2</v>
      </c>
      <c r="T19" s="1044">
        <v>-1.3317191283292895E-2</v>
      </c>
      <c r="U19" s="1041" t="s">
        <v>124</v>
      </c>
      <c r="V19" s="729"/>
    </row>
    <row r="20" spans="1:22" customFormat="1" hidden="1" outlineLevel="1">
      <c r="B20" s="1051"/>
      <c r="C20" s="1035" t="s">
        <v>129</v>
      </c>
      <c r="D20" s="1025"/>
      <c r="E20" s="1025"/>
      <c r="F20" s="1025"/>
      <c r="G20" s="1025"/>
      <c r="H20" s="1025"/>
      <c r="I20" s="1036">
        <v>-2.1436656467874515E-2</v>
      </c>
      <c r="J20" s="1036">
        <v>-2.1906253294241451E-2</v>
      </c>
      <c r="K20" s="1036">
        <v>-2.2396885132966227E-2</v>
      </c>
      <c r="L20" s="1036">
        <v>-2.2909997720304442E-2</v>
      </c>
      <c r="M20" s="1036">
        <v>-2.3447172386220294E-2</v>
      </c>
      <c r="N20" s="1036">
        <v>-2.4010142332508311E-2</v>
      </c>
      <c r="O20" s="1036">
        <v>-2.4600811313644111E-2</v>
      </c>
      <c r="P20" s="1036">
        <v>-1.3020833333333148E-2</v>
      </c>
      <c r="Q20" s="1036">
        <v>-1.3192612137203241E-2</v>
      </c>
      <c r="R20" s="1036">
        <v>-1.3368983957219305E-2</v>
      </c>
      <c r="S20" s="1036">
        <v>-1.3550135501355087E-2</v>
      </c>
      <c r="T20" s="1036">
        <v>-1.3736263736263576E-2</v>
      </c>
      <c r="U20" s="1025" t="s">
        <v>124</v>
      </c>
      <c r="V20" s="734"/>
    </row>
    <row r="21" spans="1:22" collapsed="1">
      <c r="A21" s="10"/>
      <c r="B21" s="1099" t="s">
        <v>130</v>
      </c>
      <c r="C21" s="10"/>
      <c r="D21" s="10"/>
      <c r="E21" s="10"/>
      <c r="F21" s="59"/>
      <c r="G21" s="59"/>
      <c r="H21" s="463"/>
      <c r="I21" s="464"/>
      <c r="J21" s="32"/>
      <c r="K21" s="32"/>
      <c r="L21" s="32"/>
      <c r="M21" s="32"/>
      <c r="N21" s="32"/>
      <c r="O21" s="32"/>
      <c r="P21" s="32"/>
      <c r="Q21" s="32"/>
      <c r="R21" s="32"/>
      <c r="S21" s="32"/>
      <c r="T21" s="32"/>
      <c r="U21" s="10"/>
      <c r="V21" s="10"/>
    </row>
    <row r="22" spans="1:22" s="505" customFormat="1" ht="60">
      <c r="A22" s="501" t="s">
        <v>131</v>
      </c>
      <c r="B22" s="502" t="s">
        <v>132</v>
      </c>
      <c r="C22" s="502" t="s">
        <v>133</v>
      </c>
      <c r="D22" s="1019" t="s">
        <v>134</v>
      </c>
      <c r="E22" s="502" t="s">
        <v>135</v>
      </c>
      <c r="F22" s="502" t="s">
        <v>136</v>
      </c>
      <c r="G22" s="1020" t="s">
        <v>137</v>
      </c>
      <c r="H22" s="503" t="s">
        <v>138</v>
      </c>
      <c r="I22" s="504">
        <v>2024</v>
      </c>
      <c r="J22" s="504">
        <v>2025</v>
      </c>
      <c r="K22" s="504">
        <v>2026</v>
      </c>
      <c r="L22" s="504">
        <v>2027</v>
      </c>
      <c r="M22" s="504">
        <v>2028</v>
      </c>
      <c r="N22" s="504">
        <v>2029</v>
      </c>
      <c r="O22" s="504">
        <v>2030</v>
      </c>
      <c r="P22" s="504">
        <v>2031</v>
      </c>
      <c r="Q22" s="504">
        <v>2032</v>
      </c>
      <c r="R22" s="504">
        <v>2033</v>
      </c>
      <c r="S22" s="504">
        <v>2034</v>
      </c>
      <c r="T22" s="504">
        <v>2035</v>
      </c>
      <c r="U22" s="502" t="s">
        <v>113</v>
      </c>
      <c r="V22" s="885" t="s">
        <v>139</v>
      </c>
    </row>
    <row r="23" spans="1:22">
      <c r="A23" t="s">
        <v>140</v>
      </c>
      <c r="B23" t="s">
        <v>141</v>
      </c>
      <c r="C23" t="s">
        <v>142</v>
      </c>
      <c r="D23" t="s">
        <v>143</v>
      </c>
      <c r="E23" t="s">
        <v>144</v>
      </c>
      <c r="F23" s="506" t="s">
        <v>145</v>
      </c>
      <c r="G23" s="506">
        <v>2024</v>
      </c>
      <c r="H23" s="738">
        <f>AVERAGE(I23:T23)</f>
        <v>816.02055902011318</v>
      </c>
      <c r="I23" s="878">
        <f>700*1.1</f>
        <v>770.00000000000011</v>
      </c>
      <c r="J23" s="878">
        <f t="shared" ref="J23:T23" si="0">I23*(1+J10)</f>
        <v>780.01</v>
      </c>
      <c r="K23" s="878">
        <f t="shared" si="0"/>
        <v>787.81010000000003</v>
      </c>
      <c r="L23" s="878">
        <f t="shared" si="0"/>
        <v>795.68820100000005</v>
      </c>
      <c r="M23" s="878">
        <f t="shared" si="0"/>
        <v>803.64508301000001</v>
      </c>
      <c r="N23" s="878">
        <f t="shared" si="0"/>
        <v>811.68153384009997</v>
      </c>
      <c r="O23" s="878">
        <f t="shared" si="0"/>
        <v>819.79834917850098</v>
      </c>
      <c r="P23" s="878">
        <f t="shared" si="0"/>
        <v>827.99633267028605</v>
      </c>
      <c r="Q23" s="878">
        <f t="shared" si="0"/>
        <v>836.27629599698889</v>
      </c>
      <c r="R23" s="878">
        <f t="shared" si="0"/>
        <v>844.63905895695882</v>
      </c>
      <c r="S23" s="878">
        <f t="shared" si="0"/>
        <v>853.08544954652837</v>
      </c>
      <c r="T23" s="878">
        <f t="shared" si="0"/>
        <v>861.61630404199366</v>
      </c>
      <c r="U23" t="s">
        <v>146</v>
      </c>
      <c r="V23" t="s">
        <v>147</v>
      </c>
    </row>
    <row r="24" spans="1:22">
      <c r="A24" t="s">
        <v>140</v>
      </c>
      <c r="B24" t="s">
        <v>141</v>
      </c>
      <c r="C24" t="s">
        <v>142</v>
      </c>
      <c r="D24" t="s">
        <v>148</v>
      </c>
      <c r="E24" t="s">
        <v>144</v>
      </c>
      <c r="F24" s="506" t="s">
        <v>145</v>
      </c>
      <c r="G24" s="506">
        <v>2024</v>
      </c>
      <c r="H24" s="738">
        <f>AVERAGE(I24:T24)</f>
        <v>2012.4974565963566</v>
      </c>
      <c r="I24" s="878">
        <f>1899</f>
        <v>1899</v>
      </c>
      <c r="J24" s="878">
        <f>I24*(1+J$10)</f>
        <v>1923.6869999999999</v>
      </c>
      <c r="K24" s="878">
        <f>J24*(1+K$10)</f>
        <v>1942.9238699999999</v>
      </c>
      <c r="L24" s="878">
        <f t="shared" ref="L24:S24" si="1">K24*(1+L$10)</f>
        <v>1962.3531086999999</v>
      </c>
      <c r="M24" s="878">
        <f t="shared" si="1"/>
        <v>1981.9766397869998</v>
      </c>
      <c r="N24" s="878">
        <f t="shared" si="1"/>
        <v>2001.79640618487</v>
      </c>
      <c r="O24" s="878">
        <f t="shared" si="1"/>
        <v>2021.8143702467187</v>
      </c>
      <c r="P24" s="878">
        <f t="shared" si="1"/>
        <v>2042.0325139491858</v>
      </c>
      <c r="Q24" s="878">
        <f t="shared" si="1"/>
        <v>2062.4528390886776</v>
      </c>
      <c r="R24" s="878">
        <f t="shared" si="1"/>
        <v>2083.0773674795646</v>
      </c>
      <c r="S24" s="878">
        <f t="shared" si="1"/>
        <v>2103.9081411543602</v>
      </c>
      <c r="T24" s="878">
        <f>S24*(1+T$10)</f>
        <v>2124.9472225659038</v>
      </c>
      <c r="U24" t="s">
        <v>149</v>
      </c>
      <c r="V24" t="s">
        <v>147</v>
      </c>
    </row>
    <row r="25" spans="1:22">
      <c r="A25" t="s">
        <v>140</v>
      </c>
      <c r="B25" t="s">
        <v>141</v>
      </c>
      <c r="C25" t="s">
        <v>142</v>
      </c>
      <c r="D25" t="s">
        <v>150</v>
      </c>
      <c r="E25" t="s">
        <v>144</v>
      </c>
      <c r="F25" s="506" t="s">
        <v>145</v>
      </c>
      <c r="G25" s="506">
        <v>2024</v>
      </c>
      <c r="H25" s="738">
        <f>AVERAGE(I25:T25)</f>
        <v>676.13132033095076</v>
      </c>
      <c r="I25" s="878">
        <f>580*1.1</f>
        <v>638</v>
      </c>
      <c r="J25" s="878">
        <f t="shared" ref="J25:J30" si="2">I25*(1+J$10)</f>
        <v>646.29399999999998</v>
      </c>
      <c r="K25" s="878">
        <f t="shared" ref="K25:T25" si="3">J25*(1+K$10)</f>
        <v>652.75693999999999</v>
      </c>
      <c r="L25" s="878">
        <f t="shared" si="3"/>
        <v>659.28450940000005</v>
      </c>
      <c r="M25" s="878">
        <f t="shared" si="3"/>
        <v>665.87735449400009</v>
      </c>
      <c r="N25" s="878">
        <f t="shared" si="3"/>
        <v>672.53612803894009</v>
      </c>
      <c r="O25" s="878">
        <f t="shared" si="3"/>
        <v>679.26148931932948</v>
      </c>
      <c r="P25" s="878">
        <f t="shared" si="3"/>
        <v>686.05410421252282</v>
      </c>
      <c r="Q25" s="878">
        <f t="shared" si="3"/>
        <v>692.91464525464801</v>
      </c>
      <c r="R25" s="878">
        <f t="shared" si="3"/>
        <v>699.84379170719444</v>
      </c>
      <c r="S25" s="878">
        <f t="shared" si="3"/>
        <v>706.84222962426634</v>
      </c>
      <c r="T25" s="878">
        <f t="shared" si="3"/>
        <v>713.91065192050905</v>
      </c>
      <c r="U25" t="s">
        <v>151</v>
      </c>
      <c r="V25" t="s">
        <v>147</v>
      </c>
    </row>
    <row r="26" spans="1:22">
      <c r="A26" t="s">
        <v>140</v>
      </c>
      <c r="B26" t="s">
        <v>141</v>
      </c>
      <c r="C26" t="s">
        <v>142</v>
      </c>
      <c r="D26" t="s">
        <v>152</v>
      </c>
      <c r="E26" t="s">
        <v>144</v>
      </c>
      <c r="F26" s="506" t="s">
        <v>145</v>
      </c>
      <c r="G26" s="506">
        <v>2024</v>
      </c>
      <c r="H26" s="738">
        <f>AVERAGE(I26:T26)</f>
        <v>1910.7598284587846</v>
      </c>
      <c r="I26" s="878">
        <v>1803</v>
      </c>
      <c r="J26" s="878">
        <f>I26*(1+J$10)</f>
        <v>1826.4389999999999</v>
      </c>
      <c r="K26" s="878">
        <f t="shared" ref="K26:T27" si="4">J26*(1+K$10)</f>
        <v>1844.7033899999999</v>
      </c>
      <c r="L26" s="878">
        <f t="shared" si="4"/>
        <v>1863.1504238999999</v>
      </c>
      <c r="M26" s="878">
        <f t="shared" si="4"/>
        <v>1881.7819281389998</v>
      </c>
      <c r="N26" s="878">
        <f t="shared" si="4"/>
        <v>1900.5997474203898</v>
      </c>
      <c r="O26" s="878">
        <f t="shared" si="4"/>
        <v>1919.6057448945937</v>
      </c>
      <c r="P26" s="878">
        <f t="shared" si="4"/>
        <v>1938.8018023435397</v>
      </c>
      <c r="Q26" s="878">
        <f t="shared" si="4"/>
        <v>1958.1898203669753</v>
      </c>
      <c r="R26" s="878">
        <f t="shared" si="4"/>
        <v>1977.7717185706451</v>
      </c>
      <c r="S26" s="878">
        <f t="shared" si="4"/>
        <v>1997.5494357563516</v>
      </c>
      <c r="T26" s="878">
        <f t="shared" si="4"/>
        <v>2017.5249301139152</v>
      </c>
      <c r="U26" t="s">
        <v>153</v>
      </c>
      <c r="V26" t="s">
        <v>147</v>
      </c>
    </row>
    <row r="27" spans="1:22">
      <c r="A27" t="s">
        <v>140</v>
      </c>
      <c r="B27" t="s">
        <v>141</v>
      </c>
      <c r="C27" t="s">
        <v>142</v>
      </c>
      <c r="D27" t="s">
        <v>154</v>
      </c>
      <c r="E27" t="s">
        <v>144</v>
      </c>
      <c r="F27" s="506" t="s">
        <v>145</v>
      </c>
      <c r="G27" s="506">
        <v>2024</v>
      </c>
      <c r="H27" s="738">
        <f t="shared" ref="H27:H30" si="5">AVERAGE(I27:T27)</f>
        <v>445.1021231018799</v>
      </c>
      <c r="I27" s="878">
        <v>420</v>
      </c>
      <c r="J27" s="878">
        <f t="shared" si="2"/>
        <v>425.46</v>
      </c>
      <c r="K27" s="878">
        <f t="shared" si="4"/>
        <v>429.71459999999996</v>
      </c>
      <c r="L27" s="878">
        <f t="shared" si="4"/>
        <v>434.01174599999996</v>
      </c>
      <c r="M27" s="878">
        <f t="shared" si="4"/>
        <v>438.35186345999995</v>
      </c>
      <c r="N27" s="878">
        <f t="shared" si="4"/>
        <v>442.73538209459997</v>
      </c>
      <c r="O27" s="878">
        <f t="shared" si="4"/>
        <v>447.16273591554597</v>
      </c>
      <c r="P27" s="878">
        <f t="shared" si="4"/>
        <v>451.63436327470146</v>
      </c>
      <c r="Q27" s="878">
        <f t="shared" si="4"/>
        <v>456.15070690744847</v>
      </c>
      <c r="R27" s="878">
        <f t="shared" si="4"/>
        <v>460.71221397652295</v>
      </c>
      <c r="S27" s="878">
        <f t="shared" si="4"/>
        <v>465.31933611628818</v>
      </c>
      <c r="T27" s="878">
        <f t="shared" si="4"/>
        <v>469.97252947745108</v>
      </c>
      <c r="U27" t="s">
        <v>155</v>
      </c>
      <c r="V27" t="s">
        <v>147</v>
      </c>
    </row>
    <row r="28" spans="1:22">
      <c r="A28" t="s">
        <v>140</v>
      </c>
      <c r="B28" t="s">
        <v>141</v>
      </c>
      <c r="C28" t="s">
        <v>142</v>
      </c>
      <c r="D28" t="s">
        <v>156</v>
      </c>
      <c r="E28" t="s">
        <v>144</v>
      </c>
      <c r="F28" s="506" t="s">
        <v>145</v>
      </c>
      <c r="G28" s="506">
        <v>2024</v>
      </c>
      <c r="H28" s="738">
        <f t="shared" si="5"/>
        <v>1162.5643548637197</v>
      </c>
      <c r="I28" s="878">
        <v>1097</v>
      </c>
      <c r="J28" s="878">
        <f t="shared" si="2"/>
        <v>1111.261</v>
      </c>
      <c r="K28" s="878">
        <f t="shared" ref="K28:K30" si="6">J28*(1+K$10)</f>
        <v>1122.3736099999999</v>
      </c>
      <c r="L28" s="878">
        <f t="shared" ref="L28:L30" si="7">K28*(1+L$10)</f>
        <v>1133.5973460999999</v>
      </c>
      <c r="M28" s="878">
        <f t="shared" ref="M28:M30" si="8">L28*(1+M$10)</f>
        <v>1144.933319561</v>
      </c>
      <c r="N28" s="878">
        <f t="shared" ref="N28:N30" si="9">M28*(1+N$10)</f>
        <v>1156.38265275661</v>
      </c>
      <c r="O28" s="878">
        <f t="shared" ref="O28:O30" si="10">N28*(1+O$10)</f>
        <v>1167.9464792841761</v>
      </c>
      <c r="P28" s="878">
        <f t="shared" ref="P28:P30" si="11">O28*(1+P$10)</f>
        <v>1179.6259440770179</v>
      </c>
      <c r="Q28" s="878">
        <f t="shared" ref="Q28:Q30" si="12">P28*(1+Q$10)</f>
        <v>1191.4222035177881</v>
      </c>
      <c r="R28" s="878">
        <f t="shared" ref="R28:R30" si="13">Q28*(1+R$10)</f>
        <v>1203.3364255529661</v>
      </c>
      <c r="S28" s="878">
        <f t="shared" ref="S28:S30" si="14">R28*(1+S$10)</f>
        <v>1215.3697898084959</v>
      </c>
      <c r="T28" s="878">
        <f t="shared" ref="T28:T30" si="15">S28*(1+T$10)</f>
        <v>1227.5234877065809</v>
      </c>
      <c r="U28" t="s">
        <v>155</v>
      </c>
      <c r="V28" t="s">
        <v>147</v>
      </c>
    </row>
    <row r="29" spans="1:22">
      <c r="A29" t="s">
        <v>140</v>
      </c>
      <c r="B29" t="s">
        <v>141</v>
      </c>
      <c r="C29" t="s">
        <v>142</v>
      </c>
      <c r="D29" t="s">
        <v>157</v>
      </c>
      <c r="E29" t="s">
        <v>144</v>
      </c>
      <c r="F29" s="506" t="s">
        <v>145</v>
      </c>
      <c r="G29" s="506">
        <v>2024</v>
      </c>
      <c r="H29" s="738">
        <f t="shared" si="5"/>
        <v>368.79890199870033</v>
      </c>
      <c r="I29" s="878">
        <v>348</v>
      </c>
      <c r="J29" s="878">
        <f t="shared" si="2"/>
        <v>352.52399999999994</v>
      </c>
      <c r="K29" s="878">
        <f t="shared" si="6"/>
        <v>356.04923999999994</v>
      </c>
      <c r="L29" s="878">
        <f t="shared" si="7"/>
        <v>359.60973239999993</v>
      </c>
      <c r="M29" s="878">
        <f t="shared" si="8"/>
        <v>363.20582972399995</v>
      </c>
      <c r="N29" s="878">
        <f>M29*(1+N$10)</f>
        <v>366.83788802123996</v>
      </c>
      <c r="O29" s="878">
        <f t="shared" si="10"/>
        <v>370.50626690145236</v>
      </c>
      <c r="P29" s="878">
        <f t="shared" si="11"/>
        <v>374.21132957046689</v>
      </c>
      <c r="Q29" s="878">
        <f t="shared" si="12"/>
        <v>377.95344286617154</v>
      </c>
      <c r="R29" s="878">
        <f t="shared" si="13"/>
        <v>381.73297729483323</v>
      </c>
      <c r="S29" s="878">
        <f t="shared" si="14"/>
        <v>385.55030706778155</v>
      </c>
      <c r="T29" s="878">
        <f t="shared" si="15"/>
        <v>389.40581013845934</v>
      </c>
    </row>
    <row r="30" spans="1:22">
      <c r="A30" t="s">
        <v>140</v>
      </c>
      <c r="B30" t="s">
        <v>141</v>
      </c>
      <c r="C30" t="s">
        <v>142</v>
      </c>
      <c r="D30" t="s">
        <v>158</v>
      </c>
      <c r="E30" t="s">
        <v>144</v>
      </c>
      <c r="F30" s="506" t="s">
        <v>145</v>
      </c>
      <c r="G30" s="506">
        <v>2024</v>
      </c>
      <c r="H30" s="738">
        <f t="shared" si="5"/>
        <v>1109.5760068754003</v>
      </c>
      <c r="I30" s="878">
        <v>1047</v>
      </c>
      <c r="J30" s="878">
        <f t="shared" si="2"/>
        <v>1060.6109999999999</v>
      </c>
      <c r="K30" s="878">
        <f t="shared" si="6"/>
        <v>1071.2171099999998</v>
      </c>
      <c r="L30" s="878">
        <f t="shared" si="7"/>
        <v>1081.9292810999998</v>
      </c>
      <c r="M30" s="878">
        <f t="shared" si="8"/>
        <v>1092.7485739109998</v>
      </c>
      <c r="N30" s="878">
        <f t="shared" si="9"/>
        <v>1103.6760596501097</v>
      </c>
      <c r="O30" s="878">
        <f t="shared" si="10"/>
        <v>1114.7128202466108</v>
      </c>
      <c r="P30" s="878">
        <f t="shared" si="11"/>
        <v>1125.8599484490769</v>
      </c>
      <c r="Q30" s="878">
        <f t="shared" si="12"/>
        <v>1137.1185479335677</v>
      </c>
      <c r="R30" s="878">
        <f t="shared" si="13"/>
        <v>1148.4897334129034</v>
      </c>
      <c r="S30" s="878">
        <f t="shared" si="14"/>
        <v>1159.9746307470325</v>
      </c>
      <c r="T30" s="878">
        <f t="shared" si="15"/>
        <v>1171.5743770545027</v>
      </c>
    </row>
    <row r="31" spans="1:22">
      <c r="A31" t="s">
        <v>140</v>
      </c>
      <c r="B31" t="s">
        <v>141</v>
      </c>
      <c r="C31" t="s">
        <v>142</v>
      </c>
      <c r="D31" t="s">
        <v>159</v>
      </c>
      <c r="E31" t="s">
        <v>144</v>
      </c>
      <c r="F31" s="506" t="s">
        <v>145</v>
      </c>
      <c r="G31" s="506">
        <v>2024</v>
      </c>
      <c r="H31" s="738" t="s">
        <v>160</v>
      </c>
      <c r="I31" s="878"/>
      <c r="J31" s="878"/>
      <c r="K31" s="878"/>
      <c r="L31" s="878"/>
      <c r="M31" s="878"/>
      <c r="N31" s="878"/>
      <c r="O31" s="878"/>
      <c r="P31" s="878"/>
      <c r="Q31" s="878"/>
      <c r="R31" s="878"/>
      <c r="S31" s="878"/>
      <c r="T31" s="878"/>
      <c r="U31" t="s">
        <v>161</v>
      </c>
    </row>
    <row r="32" spans="1:22">
      <c r="A32" t="s">
        <v>140</v>
      </c>
      <c r="B32" t="s">
        <v>141</v>
      </c>
      <c r="C32" t="s">
        <v>142</v>
      </c>
      <c r="D32" t="s">
        <v>162</v>
      </c>
      <c r="E32" t="s">
        <v>144</v>
      </c>
      <c r="F32" s="506" t="s">
        <v>145</v>
      </c>
      <c r="G32" s="506">
        <v>2024</v>
      </c>
      <c r="H32" s="738" t="s">
        <v>163</v>
      </c>
      <c r="I32" s="878"/>
      <c r="J32" s="878"/>
      <c r="K32" s="878"/>
      <c r="L32" s="878"/>
      <c r="M32" s="878"/>
      <c r="N32" s="878"/>
      <c r="O32" s="878"/>
      <c r="P32" s="878"/>
      <c r="Q32" s="878"/>
      <c r="R32" s="878"/>
      <c r="S32" s="878"/>
      <c r="T32" s="878"/>
      <c r="U32" t="s">
        <v>161</v>
      </c>
    </row>
    <row r="33" spans="1:22">
      <c r="A33" t="s">
        <v>140</v>
      </c>
      <c r="B33" t="s">
        <v>141</v>
      </c>
      <c r="C33" t="s">
        <v>142</v>
      </c>
      <c r="D33" t="s">
        <v>164</v>
      </c>
      <c r="E33" t="s">
        <v>144</v>
      </c>
      <c r="F33" s="506" t="s">
        <v>145</v>
      </c>
      <c r="G33" s="506">
        <v>2024</v>
      </c>
      <c r="H33" s="738" t="s">
        <v>165</v>
      </c>
      <c r="I33" s="878"/>
      <c r="J33" s="878"/>
      <c r="K33" s="878"/>
      <c r="L33" s="878"/>
      <c r="M33" s="878"/>
      <c r="N33" s="878"/>
      <c r="O33" s="878"/>
      <c r="P33" s="878"/>
      <c r="Q33" s="878"/>
      <c r="R33" s="878"/>
      <c r="S33" s="878"/>
      <c r="T33" s="878"/>
      <c r="U33" t="s">
        <v>166</v>
      </c>
    </row>
    <row r="34" spans="1:22" ht="15.6" customHeight="1">
      <c r="A34" t="s">
        <v>140</v>
      </c>
      <c r="B34" t="s">
        <v>141</v>
      </c>
      <c r="C34" t="s">
        <v>142</v>
      </c>
      <c r="D34" t="s">
        <v>167</v>
      </c>
      <c r="E34" t="s">
        <v>168</v>
      </c>
      <c r="F34" s="506" t="s">
        <v>145</v>
      </c>
      <c r="G34" s="506">
        <v>2024</v>
      </c>
      <c r="H34" s="691">
        <v>900</v>
      </c>
      <c r="I34" s="692"/>
      <c r="V34" t="s">
        <v>169</v>
      </c>
    </row>
    <row r="35" spans="1:22">
      <c r="A35" t="s">
        <v>140</v>
      </c>
      <c r="B35" t="s">
        <v>141</v>
      </c>
      <c r="C35" t="s">
        <v>142</v>
      </c>
      <c r="D35" s="690" t="s">
        <v>170</v>
      </c>
      <c r="E35" t="s">
        <v>168</v>
      </c>
      <c r="F35" s="506" t="s">
        <v>145</v>
      </c>
      <c r="G35" s="506">
        <v>2024</v>
      </c>
      <c r="H35" s="691" t="s">
        <v>171</v>
      </c>
      <c r="I35" s="692"/>
      <c r="V35" t="s">
        <v>172</v>
      </c>
    </row>
    <row r="36" spans="1:22">
      <c r="A36" t="s">
        <v>140</v>
      </c>
      <c r="B36" t="s">
        <v>141</v>
      </c>
      <c r="C36" t="s">
        <v>142</v>
      </c>
      <c r="D36" s="690" t="s">
        <v>173</v>
      </c>
      <c r="E36" t="s">
        <v>168</v>
      </c>
      <c r="F36" s="506" t="s">
        <v>145</v>
      </c>
      <c r="G36" s="506">
        <v>2024</v>
      </c>
      <c r="H36" s="691" t="s">
        <v>174</v>
      </c>
      <c r="I36" s="692"/>
      <c r="V36" t="s">
        <v>175</v>
      </c>
    </row>
    <row r="37" spans="1:22">
      <c r="A37" t="s">
        <v>140</v>
      </c>
      <c r="B37" t="s">
        <v>176</v>
      </c>
      <c r="C37" t="s">
        <v>177</v>
      </c>
      <c r="D37" s="690" t="s">
        <v>178</v>
      </c>
      <c r="E37" t="s">
        <v>179</v>
      </c>
      <c r="F37" s="506" t="s">
        <v>180</v>
      </c>
      <c r="G37" s="506">
        <v>2024</v>
      </c>
      <c r="H37" s="689">
        <f>AVERAGE(I37:T37)</f>
        <v>31.354751625959796</v>
      </c>
      <c r="I37" s="693">
        <v>29.690871114657106</v>
      </c>
      <c r="J37" s="693">
        <v>29.966682252723171</v>
      </c>
      <c r="K37" s="693">
        <v>30.097831081290664</v>
      </c>
      <c r="L37" s="693">
        <v>30.257389057835233</v>
      </c>
      <c r="M37" s="693">
        <v>30.455708290184099</v>
      </c>
      <c r="N37" s="693">
        <v>30.708865929525494</v>
      </c>
      <c r="O37" s="693">
        <v>31.043256800673099</v>
      </c>
      <c r="P37" s="693">
        <v>31.431116606026151</v>
      </c>
      <c r="Q37" s="693">
        <v>31.921736869633126</v>
      </c>
      <c r="R37" s="693">
        <v>32.562191972199351</v>
      </c>
      <c r="S37" s="693">
        <v>33.433491026182544</v>
      </c>
      <c r="T37" s="693">
        <v>34.687878510587502</v>
      </c>
      <c r="V37" t="s">
        <v>181</v>
      </c>
    </row>
    <row r="38" spans="1:22">
      <c r="A38" t="s">
        <v>140</v>
      </c>
      <c r="B38" t="s">
        <v>176</v>
      </c>
      <c r="C38" t="s">
        <v>177</v>
      </c>
      <c r="D38" s="690" t="s">
        <v>182</v>
      </c>
      <c r="E38" t="s">
        <v>179</v>
      </c>
      <c r="F38" s="506" t="s">
        <v>180</v>
      </c>
      <c r="G38" s="506">
        <v>2024</v>
      </c>
      <c r="H38" s="689">
        <f>AVERAGE(I38:T38)</f>
        <v>34.940750328392312</v>
      </c>
      <c r="I38" s="694">
        <v>33.061657144528859</v>
      </c>
      <c r="J38" s="694">
        <v>33.321356869717668</v>
      </c>
      <c r="K38" s="694">
        <v>33.468799939938464</v>
      </c>
      <c r="L38" s="694">
        <v>33.648181778090716</v>
      </c>
      <c r="M38" s="694">
        <v>33.871140662441732</v>
      </c>
      <c r="N38" s="694">
        <v>34.1557512075915</v>
      </c>
      <c r="O38" s="694">
        <v>34.531687594018621</v>
      </c>
      <c r="P38" s="694">
        <v>34.996584350384254</v>
      </c>
      <c r="Q38" s="694">
        <v>35.584651909873998</v>
      </c>
      <c r="R38" s="694">
        <v>36.352314595389508</v>
      </c>
      <c r="S38" s="694">
        <v>37.396671598695178</v>
      </c>
      <c r="T38" s="694">
        <v>38.900206290037289</v>
      </c>
      <c r="V38" t="s">
        <v>181</v>
      </c>
    </row>
    <row r="39" spans="1:22">
      <c r="A39" t="s">
        <v>140</v>
      </c>
      <c r="B39" t="s">
        <v>176</v>
      </c>
      <c r="C39" t="s">
        <v>177</v>
      </c>
      <c r="D39" s="690" t="s">
        <v>183</v>
      </c>
      <c r="E39" t="s">
        <v>179</v>
      </c>
      <c r="F39" s="506" t="s">
        <v>180</v>
      </c>
      <c r="G39" s="506">
        <v>2024</v>
      </c>
      <c r="H39" s="689">
        <f t="shared" ref="H39:H41" si="16">AVERAGE(I39:T39)</f>
        <v>48.828455205686993</v>
      </c>
      <c r="I39" s="693">
        <v>49.575398138069062</v>
      </c>
      <c r="J39" s="693">
        <v>49.345515889162506</v>
      </c>
      <c r="K39" s="693">
        <v>49.115633640255943</v>
      </c>
      <c r="L39" s="693">
        <v>49.017955790619901</v>
      </c>
      <c r="M39" s="693">
        <v>48.920277940983858</v>
      </c>
      <c r="N39" s="693">
        <v>48.822600091347823</v>
      </c>
      <c r="O39" s="693">
        <v>48.724922241711774</v>
      </c>
      <c r="P39" s="693">
        <v>48.627244392075738</v>
      </c>
      <c r="Q39" s="693">
        <v>48.529566542439703</v>
      </c>
      <c r="R39" s="693">
        <v>48.475174571482782</v>
      </c>
      <c r="S39" s="693">
        <v>48.420782600525868</v>
      </c>
      <c r="T39" s="693">
        <v>48.366390629568954</v>
      </c>
      <c r="V39" t="s">
        <v>181</v>
      </c>
    </row>
    <row r="40" spans="1:22">
      <c r="A40" t="s">
        <v>140</v>
      </c>
      <c r="B40" t="s">
        <v>176</v>
      </c>
      <c r="C40" t="s">
        <v>177</v>
      </c>
      <c r="D40" s="690" t="s">
        <v>184</v>
      </c>
      <c r="E40" t="s">
        <v>179</v>
      </c>
      <c r="F40" s="506" t="s">
        <v>180</v>
      </c>
      <c r="G40" s="506">
        <v>2024</v>
      </c>
      <c r="H40" s="689">
        <f t="shared" si="16"/>
        <v>38.284680676421893</v>
      </c>
      <c r="I40" s="693">
        <v>43.805203793223185</v>
      </c>
      <c r="J40" s="693">
        <v>39.922244305181174</v>
      </c>
      <c r="K40" s="693">
        <v>38.869883889894744</v>
      </c>
      <c r="L40" s="693">
        <v>38.482554031055813</v>
      </c>
      <c r="M40" s="693">
        <v>38.009566615627399</v>
      </c>
      <c r="N40" s="693">
        <v>37.474508547721925</v>
      </c>
      <c r="O40" s="693">
        <v>36.89376628877335</v>
      </c>
      <c r="P40" s="693">
        <v>37.048126350526402</v>
      </c>
      <c r="Q40" s="693">
        <v>37.060213876943806</v>
      </c>
      <c r="R40" s="693">
        <v>37.231700921497833</v>
      </c>
      <c r="S40" s="693">
        <v>37.309824273920157</v>
      </c>
      <c r="T40" s="693">
        <v>37.308575222696923</v>
      </c>
      <c r="V40" t="s">
        <v>185</v>
      </c>
    </row>
    <row r="41" spans="1:22">
      <c r="A41" t="s">
        <v>140</v>
      </c>
      <c r="B41" t="s">
        <v>176</v>
      </c>
      <c r="C41" t="s">
        <v>177</v>
      </c>
      <c r="D41" s="690" t="s">
        <v>186</v>
      </c>
      <c r="E41" t="s">
        <v>179</v>
      </c>
      <c r="F41" s="506" t="s">
        <v>180</v>
      </c>
      <c r="G41" s="506">
        <v>2024</v>
      </c>
      <c r="H41" s="689">
        <f t="shared" si="16"/>
        <v>101.979719167962</v>
      </c>
      <c r="I41" s="695">
        <v>106.554007362831</v>
      </c>
      <c r="J41" s="695">
        <v>105.47770425815594</v>
      </c>
      <c r="K41" s="695">
        <v>104.40140115348088</v>
      </c>
      <c r="L41" s="695">
        <v>103.32509804880581</v>
      </c>
      <c r="M41" s="695">
        <v>102.24879494413076</v>
      </c>
      <c r="N41" s="695">
        <v>101.1724918394557</v>
      </c>
      <c r="O41" s="695">
        <v>100.09618873478064</v>
      </c>
      <c r="P41" s="695">
        <v>100.09618873478064</v>
      </c>
      <c r="Q41" s="695">
        <v>100.09618873478064</v>
      </c>
      <c r="R41" s="695">
        <v>100.09618873478064</v>
      </c>
      <c r="S41" s="695">
        <v>100.09618873478064</v>
      </c>
      <c r="T41" s="695">
        <v>100.09618873478064</v>
      </c>
      <c r="V41" t="s">
        <v>187</v>
      </c>
    </row>
    <row r="42" spans="1:22">
      <c r="A42" t="s">
        <v>140</v>
      </c>
      <c r="B42" t="s">
        <v>176</v>
      </c>
      <c r="C42" t="s">
        <v>177</v>
      </c>
      <c r="D42" s="690" t="s">
        <v>188</v>
      </c>
      <c r="E42" s="742" t="s">
        <v>189</v>
      </c>
      <c r="F42" s="742" t="s">
        <v>189</v>
      </c>
      <c r="G42" s="742" t="s">
        <v>189</v>
      </c>
      <c r="H42" s="738" t="s">
        <v>189</v>
      </c>
      <c r="I42" s="695"/>
      <c r="J42" s="695"/>
      <c r="K42" s="695"/>
      <c r="L42" s="695"/>
      <c r="M42" s="695"/>
      <c r="N42" s="695"/>
      <c r="O42" s="695"/>
      <c r="P42" s="695"/>
      <c r="Q42" s="695"/>
      <c r="R42" s="695"/>
      <c r="S42" s="695"/>
      <c r="T42" s="695"/>
      <c r="U42" t="s">
        <v>190</v>
      </c>
    </row>
    <row r="43" spans="1:22">
      <c r="A43" t="s">
        <v>140</v>
      </c>
      <c r="B43" t="s">
        <v>176</v>
      </c>
      <c r="C43" t="s">
        <v>177</v>
      </c>
      <c r="D43" s="690" t="s">
        <v>191</v>
      </c>
      <c r="E43" t="s">
        <v>179</v>
      </c>
      <c r="F43" s="506" t="s">
        <v>180</v>
      </c>
      <c r="G43" s="506">
        <v>2024</v>
      </c>
      <c r="H43" s="689">
        <f t="shared" ref="H43:H50" si="17">AVERAGE(I43:T43)</f>
        <v>32.482386919237861</v>
      </c>
      <c r="I43" s="739">
        <v>32.482386919237868</v>
      </c>
      <c r="J43" s="739">
        <v>32.482386919237868</v>
      </c>
      <c r="K43" s="739">
        <v>32.482386919237868</v>
      </c>
      <c r="L43" s="739">
        <v>32.482386919237868</v>
      </c>
      <c r="M43" s="739">
        <v>32.482386919237868</v>
      </c>
      <c r="N43" s="739">
        <v>32.482386919237868</v>
      </c>
      <c r="O43" s="739">
        <v>32.482386919237868</v>
      </c>
      <c r="P43" s="739">
        <v>32.482386919237868</v>
      </c>
      <c r="Q43" s="739">
        <v>32.482386919237868</v>
      </c>
      <c r="R43" s="739">
        <v>32.482386919237868</v>
      </c>
      <c r="S43" s="739">
        <v>32.482386919237868</v>
      </c>
      <c r="T43" s="739">
        <v>32.482386919237868</v>
      </c>
      <c r="V43" t="s">
        <v>192</v>
      </c>
    </row>
    <row r="44" spans="1:22">
      <c r="A44" t="s">
        <v>140</v>
      </c>
      <c r="B44" t="s">
        <v>176</v>
      </c>
      <c r="C44" t="s">
        <v>177</v>
      </c>
      <c r="D44" s="690" t="s">
        <v>193</v>
      </c>
      <c r="E44" t="s">
        <v>179</v>
      </c>
      <c r="F44" s="506" t="s">
        <v>180</v>
      </c>
      <c r="G44" s="506">
        <v>2024</v>
      </c>
      <c r="H44" s="689">
        <f t="shared" si="17"/>
        <v>32.482386919237861</v>
      </c>
      <c r="I44" s="739">
        <v>32.482386919237868</v>
      </c>
      <c r="J44" s="739">
        <v>32.482386919237868</v>
      </c>
      <c r="K44" s="739">
        <v>32.482386919237868</v>
      </c>
      <c r="L44" s="739">
        <v>32.482386919237868</v>
      </c>
      <c r="M44" s="739">
        <v>32.482386919237868</v>
      </c>
      <c r="N44" s="739">
        <v>32.482386919237868</v>
      </c>
      <c r="O44" s="739">
        <v>32.482386919237868</v>
      </c>
      <c r="P44" s="739">
        <v>32.482386919237868</v>
      </c>
      <c r="Q44" s="739">
        <v>32.482386919237868</v>
      </c>
      <c r="R44" s="739">
        <v>32.482386919237868</v>
      </c>
      <c r="S44" s="739">
        <v>32.482386919237868</v>
      </c>
      <c r="T44" s="739">
        <v>32.482386919237868</v>
      </c>
      <c r="V44" t="s">
        <v>192</v>
      </c>
    </row>
    <row r="45" spans="1:22">
      <c r="A45" t="s">
        <v>140</v>
      </c>
      <c r="B45" t="s">
        <v>176</v>
      </c>
      <c r="C45" t="s">
        <v>177</v>
      </c>
      <c r="D45" s="690" t="s">
        <v>194</v>
      </c>
      <c r="E45" t="s">
        <v>179</v>
      </c>
      <c r="F45" s="506" t="s">
        <v>180</v>
      </c>
      <c r="G45" s="506">
        <v>2024</v>
      </c>
      <c r="H45" s="689">
        <f t="shared" si="17"/>
        <v>54.844044360474584</v>
      </c>
      <c r="I45" s="695">
        <v>64.479565929349022</v>
      </c>
      <c r="J45" s="695">
        <v>62.427520032158476</v>
      </c>
      <c r="K45" s="695">
        <v>60.375474124204899</v>
      </c>
      <c r="L45" s="695">
        <v>58.486880933427649</v>
      </c>
      <c r="M45" s="695">
        <v>56.598287742650399</v>
      </c>
      <c r="N45" s="695">
        <v>54.709694551873156</v>
      </c>
      <c r="O45" s="695">
        <v>52.821101361095899</v>
      </c>
      <c r="P45" s="695">
        <v>51.741327921557399</v>
      </c>
      <c r="Q45" s="695">
        <v>50.661554471255876</v>
      </c>
      <c r="R45" s="695">
        <v>49.635298115569327</v>
      </c>
      <c r="S45" s="695">
        <v>48.60904174911974</v>
      </c>
      <c r="T45" s="695">
        <v>47.582785393433191</v>
      </c>
      <c r="V45" t="s">
        <v>195</v>
      </c>
    </row>
    <row r="46" spans="1:22">
      <c r="A46" t="s">
        <v>140</v>
      </c>
      <c r="B46" t="s">
        <v>176</v>
      </c>
      <c r="C46" t="s">
        <v>177</v>
      </c>
      <c r="D46" s="690" t="s">
        <v>196</v>
      </c>
      <c r="E46" t="s">
        <v>179</v>
      </c>
      <c r="F46" s="506" t="s">
        <v>180</v>
      </c>
      <c r="G46" s="506">
        <v>2024</v>
      </c>
      <c r="H46" s="689">
        <f t="shared" si="17"/>
        <v>37.636882086961656</v>
      </c>
      <c r="I46" s="695">
        <v>40.221478856137537</v>
      </c>
      <c r="J46" s="695">
        <v>39.242503358679862</v>
      </c>
      <c r="K46" s="695">
        <v>38.548952468302133</v>
      </c>
      <c r="L46" s="695">
        <v>38.380306677132246</v>
      </c>
      <c r="M46" s="695">
        <v>38.168327439942011</v>
      </c>
      <c r="N46" s="695">
        <v>37.913014756731407</v>
      </c>
      <c r="O46" s="695">
        <v>37.614368627500461</v>
      </c>
      <c r="P46" s="695">
        <v>37.086197855104857</v>
      </c>
      <c r="Q46" s="695">
        <v>36.558027082709238</v>
      </c>
      <c r="R46" s="695">
        <v>36.263914861571315</v>
      </c>
      <c r="S46" s="695">
        <v>35.969802640433379</v>
      </c>
      <c r="T46" s="695">
        <v>35.675690419295449</v>
      </c>
      <c r="V46" t="s">
        <v>195</v>
      </c>
    </row>
    <row r="47" spans="1:22">
      <c r="A47" t="s">
        <v>140</v>
      </c>
      <c r="B47" t="s">
        <v>176</v>
      </c>
      <c r="C47" t="s">
        <v>177</v>
      </c>
      <c r="D47" s="690" t="s">
        <v>197</v>
      </c>
      <c r="E47" t="s">
        <v>179</v>
      </c>
      <c r="F47" s="506" t="s">
        <v>180</v>
      </c>
      <c r="G47" s="506">
        <v>2024</v>
      </c>
      <c r="H47" s="689">
        <f t="shared" si="17"/>
        <v>124.16309494324689</v>
      </c>
      <c r="I47" s="695">
        <v>138.24344591619243</v>
      </c>
      <c r="J47" s="695">
        <v>135.68338210292961</v>
      </c>
      <c r="K47" s="695">
        <v>133.12331828966677</v>
      </c>
      <c r="L47" s="695">
        <v>130.56325447640396</v>
      </c>
      <c r="M47" s="695">
        <v>128.00319066314114</v>
      </c>
      <c r="N47" s="695">
        <v>125.44312684987831</v>
      </c>
      <c r="O47" s="695">
        <v>122.88306303661548</v>
      </c>
      <c r="P47" s="695">
        <v>120.32299922335265</v>
      </c>
      <c r="Q47" s="695">
        <v>117.76293541008984</v>
      </c>
      <c r="R47" s="695">
        <v>115.20287159682702</v>
      </c>
      <c r="S47" s="695">
        <v>112.64280778356421</v>
      </c>
      <c r="T47" s="695">
        <v>110.08274397030138</v>
      </c>
      <c r="V47" t="s">
        <v>198</v>
      </c>
    </row>
    <row r="48" spans="1:22">
      <c r="A48" t="s">
        <v>140</v>
      </c>
      <c r="B48" t="s">
        <v>176</v>
      </c>
      <c r="C48" t="s">
        <v>177</v>
      </c>
      <c r="D48" s="690" t="s">
        <v>199</v>
      </c>
      <c r="E48" t="s">
        <v>179</v>
      </c>
      <c r="F48" s="506" t="s">
        <v>180</v>
      </c>
      <c r="G48" s="506">
        <v>2024</v>
      </c>
      <c r="H48" s="689">
        <f t="shared" si="17"/>
        <v>35.840825933187325</v>
      </c>
      <c r="I48" s="695">
        <v>35.840825933187332</v>
      </c>
      <c r="J48" s="695">
        <v>35.840825933187332</v>
      </c>
      <c r="K48" s="695">
        <v>35.840825933187332</v>
      </c>
      <c r="L48" s="695">
        <v>35.840825933187332</v>
      </c>
      <c r="M48" s="695">
        <v>35.840825933187332</v>
      </c>
      <c r="N48" s="695">
        <v>35.840825933187332</v>
      </c>
      <c r="O48" s="695">
        <v>35.840825933187332</v>
      </c>
      <c r="P48" s="695">
        <v>35.840825933187332</v>
      </c>
      <c r="Q48" s="695">
        <v>35.840825933187332</v>
      </c>
      <c r="R48" s="695">
        <v>35.840825933187332</v>
      </c>
      <c r="S48" s="695">
        <v>35.840825933187332</v>
      </c>
      <c r="T48" s="695">
        <v>35.840825933187332</v>
      </c>
    </row>
    <row r="49" spans="1:22">
      <c r="A49" t="s">
        <v>140</v>
      </c>
      <c r="B49" t="s">
        <v>176</v>
      </c>
      <c r="C49" t="s">
        <v>177</v>
      </c>
      <c r="D49" s="690" t="s">
        <v>200</v>
      </c>
      <c r="E49" t="s">
        <v>179</v>
      </c>
      <c r="F49" s="506" t="s">
        <v>180</v>
      </c>
      <c r="G49" s="506">
        <v>2024</v>
      </c>
      <c r="H49" s="689">
        <f t="shared" si="17"/>
        <v>495.09942815052796</v>
      </c>
      <c r="I49" s="693">
        <v>495.0994281505279</v>
      </c>
      <c r="J49" s="693">
        <v>495.0994281505279</v>
      </c>
      <c r="K49" s="693">
        <v>495.0994281505279</v>
      </c>
      <c r="L49" s="693">
        <v>495.0994281505279</v>
      </c>
      <c r="M49" s="693">
        <v>495.0994281505279</v>
      </c>
      <c r="N49" s="693">
        <v>495.0994281505279</v>
      </c>
      <c r="O49" s="693">
        <v>495.0994281505279</v>
      </c>
      <c r="P49" s="693">
        <v>495.0994281505279</v>
      </c>
      <c r="Q49" s="693">
        <v>495.0994281505279</v>
      </c>
      <c r="R49" s="693">
        <v>495.0994281505279</v>
      </c>
      <c r="S49" s="693">
        <v>495.0994281505279</v>
      </c>
      <c r="T49" s="693">
        <v>495.0994281505279</v>
      </c>
      <c r="V49" s="886" t="s">
        <v>201</v>
      </c>
    </row>
    <row r="50" spans="1:22">
      <c r="A50" t="s">
        <v>140</v>
      </c>
      <c r="B50" t="s">
        <v>176</v>
      </c>
      <c r="C50" t="s">
        <v>177</v>
      </c>
      <c r="D50" s="690" t="s">
        <v>202</v>
      </c>
      <c r="E50" t="s">
        <v>179</v>
      </c>
      <c r="F50" s="506" t="s">
        <v>180</v>
      </c>
      <c r="G50" s="506">
        <v>2024</v>
      </c>
      <c r="H50" s="689">
        <f t="shared" si="17"/>
        <v>215.2606209350121</v>
      </c>
      <c r="I50" s="693">
        <v>215.26062093501213</v>
      </c>
      <c r="J50" s="693">
        <v>215.26062093501213</v>
      </c>
      <c r="K50" s="693">
        <v>215.26062093501213</v>
      </c>
      <c r="L50" s="693">
        <v>215.26062093501213</v>
      </c>
      <c r="M50" s="693">
        <v>215.26062093501213</v>
      </c>
      <c r="N50" s="693">
        <v>215.26062093501213</v>
      </c>
      <c r="O50" s="693">
        <v>215.26062093501213</v>
      </c>
      <c r="P50" s="693">
        <v>215.26062093501213</v>
      </c>
      <c r="Q50" s="693">
        <v>215.26062093501213</v>
      </c>
      <c r="R50" s="693">
        <v>215.26062093501213</v>
      </c>
      <c r="S50" s="693">
        <v>215.26062093501213</v>
      </c>
      <c r="T50" s="693">
        <v>215.26062093501213</v>
      </c>
      <c r="V50" t="s">
        <v>203</v>
      </c>
    </row>
    <row r="51" spans="1:22">
      <c r="A51" t="s">
        <v>140</v>
      </c>
      <c r="B51" t="s">
        <v>176</v>
      </c>
      <c r="C51" t="s">
        <v>204</v>
      </c>
      <c r="D51" s="690" t="s">
        <v>205</v>
      </c>
      <c r="E51" t="s">
        <v>206</v>
      </c>
      <c r="F51" s="506" t="s">
        <v>145</v>
      </c>
      <c r="G51" s="506">
        <v>2024</v>
      </c>
      <c r="H51" s="689">
        <f>AVERAGE(I51:T51)</f>
        <v>194.51904810713202</v>
      </c>
      <c r="I51" s="695">
        <v>181</v>
      </c>
      <c r="J51" s="695">
        <f t="shared" ref="J51:T51" si="18">I51*(1+J13)</f>
        <v>183.35299999999998</v>
      </c>
      <c r="K51" s="695">
        <f t="shared" si="18"/>
        <v>185.73658899999995</v>
      </c>
      <c r="L51" s="695">
        <f t="shared" si="18"/>
        <v>188.15116465699992</v>
      </c>
      <c r="M51" s="695">
        <f t="shared" si="18"/>
        <v>190.5971297975409</v>
      </c>
      <c r="N51" s="695">
        <f t="shared" si="18"/>
        <v>193.0748924849089</v>
      </c>
      <c r="O51" s="695">
        <f t="shared" si="18"/>
        <v>195.5848660872127</v>
      </c>
      <c r="P51" s="695">
        <f t="shared" si="18"/>
        <v>198.12746934634646</v>
      </c>
      <c r="Q51" s="695">
        <f t="shared" si="18"/>
        <v>200.70312644784894</v>
      </c>
      <c r="R51" s="695">
        <f t="shared" si="18"/>
        <v>203.31226709167098</v>
      </c>
      <c r="S51" s="695">
        <f t="shared" si="18"/>
        <v>205.95532656386268</v>
      </c>
      <c r="T51" s="695">
        <f t="shared" si="18"/>
        <v>208.63274580919287</v>
      </c>
      <c r="U51" t="s">
        <v>207</v>
      </c>
      <c r="V51" t="s">
        <v>208</v>
      </c>
    </row>
    <row r="52" spans="1:22">
      <c r="A52" t="s">
        <v>140</v>
      </c>
      <c r="B52" t="s">
        <v>176</v>
      </c>
      <c r="C52" t="s">
        <v>204</v>
      </c>
      <c r="D52" s="690" t="s">
        <v>209</v>
      </c>
      <c r="E52" t="s">
        <v>206</v>
      </c>
      <c r="F52" s="506" t="s">
        <v>145</v>
      </c>
      <c r="G52" s="506">
        <v>2024</v>
      </c>
      <c r="H52" s="689">
        <f>AVERAGE(I52:T52)</f>
        <v>31.166035332081929</v>
      </c>
      <c r="I52" s="693">
        <v>29</v>
      </c>
      <c r="J52" s="695">
        <f>I52*(1+J$13)</f>
        <v>29.376999999999995</v>
      </c>
      <c r="K52" s="695">
        <f t="shared" ref="K52:T52" si="19">J52*(1+K13)</f>
        <v>29.758900999999991</v>
      </c>
      <c r="L52" s="695">
        <f t="shared" si="19"/>
        <v>30.145766712999986</v>
      </c>
      <c r="M52" s="695">
        <f t="shared" si="19"/>
        <v>30.537661680268982</v>
      </c>
      <c r="N52" s="695">
        <f t="shared" si="19"/>
        <v>30.934651282112476</v>
      </c>
      <c r="O52" s="695">
        <f t="shared" si="19"/>
        <v>31.336801748779934</v>
      </c>
      <c r="P52" s="695">
        <f t="shared" si="19"/>
        <v>31.744180171514071</v>
      </c>
      <c r="Q52" s="695">
        <f t="shared" si="19"/>
        <v>32.156854513743752</v>
      </c>
      <c r="R52" s="695">
        <f t="shared" si="19"/>
        <v>32.574893622422415</v>
      </c>
      <c r="S52" s="695">
        <f t="shared" si="19"/>
        <v>32.998367239513904</v>
      </c>
      <c r="T52" s="695">
        <f t="shared" si="19"/>
        <v>33.427346013627584</v>
      </c>
      <c r="U52" s="887"/>
      <c r="V52" t="s">
        <v>210</v>
      </c>
    </row>
    <row r="53" spans="1:22">
      <c r="A53" t="s">
        <v>140</v>
      </c>
      <c r="B53" t="s">
        <v>176</v>
      </c>
      <c r="C53" t="s">
        <v>204</v>
      </c>
      <c r="D53" s="690" t="s">
        <v>211</v>
      </c>
      <c r="E53" t="s">
        <v>206</v>
      </c>
      <c r="F53" s="506" t="s">
        <v>145</v>
      </c>
      <c r="G53" s="506">
        <v>2024</v>
      </c>
      <c r="H53" s="947">
        <f>AVERAGE(I53:T53)</f>
        <v>3.3315417079122063</v>
      </c>
      <c r="I53" s="693">
        <v>3.1</v>
      </c>
      <c r="J53" s="695">
        <f>I53*(1+J$13)</f>
        <v>3.1402999999999999</v>
      </c>
      <c r="K53" s="695">
        <f t="shared" ref="K53:T53" si="20">J53*(1+K$13)</f>
        <v>3.1811238999999993</v>
      </c>
      <c r="L53" s="695">
        <f t="shared" si="20"/>
        <v>3.2224785106999989</v>
      </c>
      <c r="M53" s="695">
        <f t="shared" si="20"/>
        <v>3.2643707313390986</v>
      </c>
      <c r="N53" s="695">
        <f t="shared" si="20"/>
        <v>3.3068075508465067</v>
      </c>
      <c r="O53" s="695">
        <f t="shared" si="20"/>
        <v>3.3497960490075109</v>
      </c>
      <c r="P53" s="695">
        <f t="shared" si="20"/>
        <v>3.3933433976446081</v>
      </c>
      <c r="Q53" s="695">
        <f t="shared" si="20"/>
        <v>3.4374568618139878</v>
      </c>
      <c r="R53" s="695">
        <f t="shared" si="20"/>
        <v>3.4821438010175694</v>
      </c>
      <c r="S53" s="695">
        <f t="shared" si="20"/>
        <v>3.5274116704307974</v>
      </c>
      <c r="T53" s="695">
        <f t="shared" si="20"/>
        <v>3.5732680221463973</v>
      </c>
      <c r="U53" t="s">
        <v>212</v>
      </c>
      <c r="V53" t="s">
        <v>213</v>
      </c>
    </row>
    <row r="54" spans="1:22">
      <c r="A54" t="s">
        <v>140</v>
      </c>
      <c r="B54" t="s">
        <v>176</v>
      </c>
      <c r="C54" t="s">
        <v>204</v>
      </c>
      <c r="D54" s="690" t="s">
        <v>214</v>
      </c>
      <c r="E54" t="s">
        <v>215</v>
      </c>
      <c r="F54" s="506" t="s">
        <v>145</v>
      </c>
      <c r="G54" s="506">
        <v>2024</v>
      </c>
      <c r="H54" s="947">
        <f>AVERAGE(I54:T54)</f>
        <v>6.6630834158244125</v>
      </c>
      <c r="I54" s="693">
        <v>6.2</v>
      </c>
      <c r="J54" s="695">
        <f>I54*(1+J$13)</f>
        <v>6.2805999999999997</v>
      </c>
      <c r="K54" s="695">
        <f t="shared" ref="K54:T54" si="21">J54*(1+K$13)</f>
        <v>6.3622477999999987</v>
      </c>
      <c r="L54" s="695">
        <f t="shared" si="21"/>
        <v>6.4449570213999978</v>
      </c>
      <c r="M54" s="695">
        <f t="shared" si="21"/>
        <v>6.5287414626781972</v>
      </c>
      <c r="N54" s="695">
        <f t="shared" si="21"/>
        <v>6.6136151016930134</v>
      </c>
      <c r="O54" s="695">
        <f t="shared" si="21"/>
        <v>6.6995920980150219</v>
      </c>
      <c r="P54" s="695">
        <f t="shared" si="21"/>
        <v>6.7866867952892163</v>
      </c>
      <c r="Q54" s="695">
        <f t="shared" si="21"/>
        <v>6.8749137236279756</v>
      </c>
      <c r="R54" s="695">
        <f t="shared" si="21"/>
        <v>6.9642876020351387</v>
      </c>
      <c r="S54" s="695">
        <f t="shared" si="21"/>
        <v>7.0548233408615948</v>
      </c>
      <c r="T54" s="695">
        <f t="shared" si="21"/>
        <v>7.1465360442927945</v>
      </c>
    </row>
    <row r="55" spans="1:22">
      <c r="A55" t="s">
        <v>140</v>
      </c>
      <c r="B55" t="s">
        <v>176</v>
      </c>
      <c r="C55" t="s">
        <v>204</v>
      </c>
      <c r="D55" s="690" t="s">
        <v>216</v>
      </c>
      <c r="E55" t="s">
        <v>215</v>
      </c>
      <c r="F55" s="506" t="s">
        <v>145</v>
      </c>
      <c r="G55" s="506">
        <v>2024</v>
      </c>
      <c r="H55" s="947">
        <v>1</v>
      </c>
      <c r="I55" s="693">
        <v>1</v>
      </c>
      <c r="J55" s="693">
        <v>1</v>
      </c>
      <c r="K55" s="693">
        <v>1</v>
      </c>
      <c r="L55" s="693">
        <v>1</v>
      </c>
      <c r="M55" s="693">
        <v>1</v>
      </c>
      <c r="N55" s="693">
        <v>1</v>
      </c>
      <c r="O55" s="693">
        <v>1</v>
      </c>
      <c r="P55" s="693">
        <v>1</v>
      </c>
      <c r="Q55" s="693">
        <v>1</v>
      </c>
      <c r="R55" s="693">
        <v>1</v>
      </c>
      <c r="S55" s="693">
        <v>1</v>
      </c>
      <c r="T55" s="693">
        <v>1</v>
      </c>
      <c r="U55" t="s">
        <v>217</v>
      </c>
      <c r="V55" t="s">
        <v>218</v>
      </c>
    </row>
    <row r="56" spans="1:22">
      <c r="A56" t="s">
        <v>140</v>
      </c>
      <c r="B56" t="s">
        <v>176</v>
      </c>
      <c r="C56" t="s">
        <v>204</v>
      </c>
      <c r="D56" s="690" t="s">
        <v>219</v>
      </c>
      <c r="E56" s="742" t="s">
        <v>220</v>
      </c>
      <c r="F56" s="742" t="s">
        <v>220</v>
      </c>
      <c r="G56" s="742" t="s">
        <v>220</v>
      </c>
      <c r="H56" s="689" t="s">
        <v>220</v>
      </c>
      <c r="I56" s="693"/>
    </row>
    <row r="57" spans="1:22">
      <c r="A57" t="s">
        <v>140</v>
      </c>
      <c r="B57" t="s">
        <v>176</v>
      </c>
      <c r="C57" t="s">
        <v>204</v>
      </c>
      <c r="D57" s="690" t="s">
        <v>221</v>
      </c>
      <c r="E57" s="742" t="s">
        <v>220</v>
      </c>
      <c r="F57" s="742" t="s">
        <v>220</v>
      </c>
      <c r="G57" s="742" t="s">
        <v>220</v>
      </c>
      <c r="H57" s="689" t="s">
        <v>220</v>
      </c>
      <c r="I57" s="693"/>
    </row>
    <row r="58" spans="1:22">
      <c r="A58" t="s">
        <v>140</v>
      </c>
      <c r="B58" t="s">
        <v>176</v>
      </c>
      <c r="C58" t="s">
        <v>204</v>
      </c>
      <c r="D58" s="690" t="s">
        <v>222</v>
      </c>
      <c r="E58" s="742" t="s">
        <v>220</v>
      </c>
      <c r="F58" s="742" t="s">
        <v>220</v>
      </c>
      <c r="G58" s="742" t="s">
        <v>220</v>
      </c>
      <c r="H58" s="689" t="s">
        <v>220</v>
      </c>
      <c r="I58" s="693"/>
    </row>
    <row r="59" spans="1:22">
      <c r="A59" t="s">
        <v>140</v>
      </c>
      <c r="B59" t="s">
        <v>176</v>
      </c>
      <c r="C59" t="s">
        <v>204</v>
      </c>
      <c r="D59" s="690" t="s">
        <v>223</v>
      </c>
      <c r="E59" t="s">
        <v>179</v>
      </c>
      <c r="F59" s="506" t="s">
        <v>145</v>
      </c>
      <c r="G59" s="506">
        <v>2024</v>
      </c>
      <c r="H59" s="689">
        <f t="shared" ref="H59:H62" si="22">AVERAGE(I59:T59)</f>
        <v>257.23265108837387</v>
      </c>
      <c r="I59" s="693">
        <v>257.23265108837381</v>
      </c>
      <c r="J59" s="693">
        <v>257.23265108837381</v>
      </c>
      <c r="K59" s="693">
        <v>257.23265108837381</v>
      </c>
      <c r="L59" s="693">
        <v>257.23265108837381</v>
      </c>
      <c r="M59" s="693">
        <v>257.23265108837381</v>
      </c>
      <c r="N59" s="693">
        <v>257.23265108837381</v>
      </c>
      <c r="O59" s="693">
        <v>257.23265108837381</v>
      </c>
      <c r="P59" s="693">
        <v>257.23265108837381</v>
      </c>
      <c r="Q59" s="693">
        <v>257.23265108837381</v>
      </c>
      <c r="R59" s="693">
        <v>257.23265108837381</v>
      </c>
      <c r="S59" s="693">
        <v>257.23265108837381</v>
      </c>
      <c r="T59" s="693">
        <v>257.23265108837381</v>
      </c>
      <c r="V59" t="s">
        <v>224</v>
      </c>
    </row>
    <row r="60" spans="1:22">
      <c r="A60" t="s">
        <v>140</v>
      </c>
      <c r="B60" t="s">
        <v>176</v>
      </c>
      <c r="C60" t="s">
        <v>204</v>
      </c>
      <c r="D60" s="690" t="s">
        <v>225</v>
      </c>
      <c r="E60" t="s">
        <v>179</v>
      </c>
      <c r="F60" s="506" t="s">
        <v>145</v>
      </c>
      <c r="G60" s="506">
        <v>2024</v>
      </c>
      <c r="H60" s="689">
        <f t="shared" si="22"/>
        <v>257.23265108837387</v>
      </c>
      <c r="I60" s="693">
        <v>257.23265108837381</v>
      </c>
      <c r="J60" s="693">
        <v>257.23265108837381</v>
      </c>
      <c r="K60" s="693">
        <v>257.23265108837381</v>
      </c>
      <c r="L60" s="693">
        <v>257.23265108837381</v>
      </c>
      <c r="M60" s="693">
        <v>257.23265108837381</v>
      </c>
      <c r="N60" s="693">
        <v>257.23265108837381</v>
      </c>
      <c r="O60" s="693">
        <v>257.23265108837381</v>
      </c>
      <c r="P60" s="693">
        <v>257.23265108837381</v>
      </c>
      <c r="Q60" s="693">
        <v>257.23265108837381</v>
      </c>
      <c r="R60" s="693">
        <v>257.23265108837381</v>
      </c>
      <c r="S60" s="693">
        <v>257.23265108837381</v>
      </c>
      <c r="T60" s="693">
        <v>257.23265108837381</v>
      </c>
      <c r="V60" t="s">
        <v>224</v>
      </c>
    </row>
    <row r="61" spans="1:22">
      <c r="A61" t="s">
        <v>140</v>
      </c>
      <c r="B61" t="s">
        <v>176</v>
      </c>
      <c r="C61" t="s">
        <v>204</v>
      </c>
      <c r="D61" s="690" t="s">
        <v>226</v>
      </c>
      <c r="E61" t="s">
        <v>179</v>
      </c>
      <c r="F61" s="506" t="s">
        <v>145</v>
      </c>
      <c r="G61" s="506">
        <v>2024</v>
      </c>
      <c r="H61" s="689">
        <f t="shared" si="22"/>
        <v>421.4169907795827</v>
      </c>
      <c r="I61" s="693">
        <v>467.94893541536334</v>
      </c>
      <c r="J61" s="693">
        <v>449.01171447846622</v>
      </c>
      <c r="K61" s="693">
        <v>440.39574684338498</v>
      </c>
      <c r="L61" s="693">
        <v>432.6413759718119</v>
      </c>
      <c r="M61" s="693">
        <v>425.6624421873961</v>
      </c>
      <c r="N61" s="693">
        <v>419.38140178142186</v>
      </c>
      <c r="O61" s="693">
        <v>413.72846541604503</v>
      </c>
      <c r="P61" s="693">
        <v>408.64082268720591</v>
      </c>
      <c r="Q61" s="693">
        <v>404.06194423125066</v>
      </c>
      <c r="R61" s="693">
        <v>401.28614550606653</v>
      </c>
      <c r="S61" s="693">
        <v>398.51034678088229</v>
      </c>
      <c r="T61" s="693">
        <v>395.7345480556981</v>
      </c>
      <c r="V61" t="s">
        <v>224</v>
      </c>
    </row>
    <row r="62" spans="1:22">
      <c r="A62" t="s">
        <v>140</v>
      </c>
      <c r="B62" t="s">
        <v>176</v>
      </c>
      <c r="C62" t="s">
        <v>204</v>
      </c>
      <c r="D62" s="690" t="s">
        <v>227</v>
      </c>
      <c r="E62" t="s">
        <v>179</v>
      </c>
      <c r="F62" s="506" t="s">
        <v>145</v>
      </c>
      <c r="G62" s="506">
        <v>2024</v>
      </c>
      <c r="H62" s="689">
        <f t="shared" si="22"/>
        <v>375.90809623788255</v>
      </c>
      <c r="I62" s="693">
        <v>442.7100909782709</v>
      </c>
      <c r="J62" s="693">
        <v>415.06004620758154</v>
      </c>
      <c r="K62" s="693">
        <v>402.8163027261503</v>
      </c>
      <c r="L62" s="693">
        <v>391.79693359286216</v>
      </c>
      <c r="M62" s="693">
        <v>381.87950137290295</v>
      </c>
      <c r="N62" s="693">
        <v>372.95381237493956</v>
      </c>
      <c r="O62" s="693">
        <v>364.92069227677251</v>
      </c>
      <c r="P62" s="693">
        <v>357.69088418842222</v>
      </c>
      <c r="Q62" s="693">
        <v>351.18405690890694</v>
      </c>
      <c r="R62" s="693">
        <v>347.23950082575038</v>
      </c>
      <c r="S62" s="693">
        <v>343.29494474259388</v>
      </c>
      <c r="T62" s="693">
        <v>339.35038865943739</v>
      </c>
      <c r="V62" t="s">
        <v>224</v>
      </c>
    </row>
    <row r="63" spans="1:22">
      <c r="A63" t="s">
        <v>140</v>
      </c>
      <c r="B63" t="s">
        <v>176</v>
      </c>
      <c r="C63" t="s">
        <v>204</v>
      </c>
      <c r="D63" s="690" t="s">
        <v>228</v>
      </c>
      <c r="E63" t="s">
        <v>179</v>
      </c>
      <c r="F63" s="506" t="s">
        <v>145</v>
      </c>
      <c r="G63" s="506">
        <v>2024</v>
      </c>
      <c r="H63" s="689">
        <v>453</v>
      </c>
      <c r="I63" s="693">
        <v>490</v>
      </c>
      <c r="J63" s="693">
        <v>450</v>
      </c>
      <c r="K63" s="693">
        <v>450</v>
      </c>
      <c r="L63" s="693">
        <v>450</v>
      </c>
      <c r="M63" s="693">
        <v>450</v>
      </c>
      <c r="N63" s="693">
        <v>450</v>
      </c>
      <c r="O63" s="693">
        <v>450</v>
      </c>
      <c r="P63" s="693">
        <v>450</v>
      </c>
      <c r="Q63" s="693">
        <v>450</v>
      </c>
      <c r="R63" s="693">
        <v>450</v>
      </c>
      <c r="S63" s="693">
        <v>450</v>
      </c>
      <c r="T63" s="693">
        <v>450</v>
      </c>
      <c r="U63" t="s">
        <v>229</v>
      </c>
      <c r="V63" t="s">
        <v>230</v>
      </c>
    </row>
    <row r="64" spans="1:22">
      <c r="A64" t="s">
        <v>140</v>
      </c>
      <c r="B64" t="s">
        <v>176</v>
      </c>
      <c r="C64" t="s">
        <v>204</v>
      </c>
      <c r="D64" s="690" t="s">
        <v>231</v>
      </c>
      <c r="E64" t="s">
        <v>179</v>
      </c>
      <c r="F64" s="506" t="s">
        <v>145</v>
      </c>
      <c r="G64" s="506">
        <v>2024</v>
      </c>
      <c r="H64" s="689">
        <f>AVERAGE(I64:T64)</f>
        <v>303.91120376571968</v>
      </c>
      <c r="I64" s="693">
        <v>303.91120376571968</v>
      </c>
      <c r="J64" s="693">
        <v>303.91120376571968</v>
      </c>
      <c r="K64" s="693">
        <v>303.91120376571968</v>
      </c>
      <c r="L64" s="693">
        <v>303.91120376571968</v>
      </c>
      <c r="M64" s="693">
        <v>303.91120376571968</v>
      </c>
      <c r="N64" s="693">
        <v>303.91120376571968</v>
      </c>
      <c r="O64" s="693">
        <v>303.91120376571968</v>
      </c>
      <c r="P64" s="693">
        <v>303.91120376571968</v>
      </c>
      <c r="Q64" s="693">
        <v>303.91120376571968</v>
      </c>
      <c r="R64" s="693">
        <v>303.91120376571968</v>
      </c>
      <c r="S64" s="693">
        <v>303.91120376571968</v>
      </c>
      <c r="T64" s="693">
        <v>303.91120376571968</v>
      </c>
      <c r="V64" t="s">
        <v>224</v>
      </c>
    </row>
    <row r="65" spans="1:22">
      <c r="A65" t="s">
        <v>140</v>
      </c>
      <c r="B65" t="s">
        <v>176</v>
      </c>
      <c r="C65" t="s">
        <v>204</v>
      </c>
      <c r="D65" s="690" t="s">
        <v>232</v>
      </c>
      <c r="E65" t="s">
        <v>179</v>
      </c>
      <c r="F65" s="506" t="s">
        <v>145</v>
      </c>
      <c r="G65" s="506">
        <v>2024</v>
      </c>
      <c r="H65" s="689">
        <f t="shared" ref="H65:H68" si="23">AVERAGE(I65:T65)</f>
        <v>257.23265108837387</v>
      </c>
      <c r="I65" s="693">
        <v>257.23265108837381</v>
      </c>
      <c r="J65" s="693">
        <v>257.23265108837381</v>
      </c>
      <c r="K65" s="693">
        <v>257.23265108837381</v>
      </c>
      <c r="L65" s="693">
        <v>257.23265108837381</v>
      </c>
      <c r="M65" s="693">
        <v>257.23265108837381</v>
      </c>
      <c r="N65" s="693">
        <v>257.23265108837381</v>
      </c>
      <c r="O65" s="693">
        <v>257.23265108837381</v>
      </c>
      <c r="P65" s="693">
        <v>257.23265108837381</v>
      </c>
      <c r="Q65" s="693">
        <v>257.23265108837381</v>
      </c>
      <c r="R65" s="693">
        <v>257.23265108837381</v>
      </c>
      <c r="S65" s="693">
        <v>257.23265108837381</v>
      </c>
      <c r="T65" s="693">
        <v>257.23265108837381</v>
      </c>
      <c r="V65" t="s">
        <v>224</v>
      </c>
    </row>
    <row r="66" spans="1:22">
      <c r="A66" t="s">
        <v>140</v>
      </c>
      <c r="B66" t="s">
        <v>176</v>
      </c>
      <c r="C66" t="s">
        <v>204</v>
      </c>
      <c r="D66" s="690" t="s">
        <v>233</v>
      </c>
      <c r="E66" t="s">
        <v>179</v>
      </c>
      <c r="F66" s="506" t="s">
        <v>145</v>
      </c>
      <c r="G66" s="506">
        <v>2024</v>
      </c>
      <c r="H66" s="689">
        <f t="shared" si="23"/>
        <v>257.23265108837387</v>
      </c>
      <c r="I66" s="693">
        <v>257.23265108837381</v>
      </c>
      <c r="J66" s="693">
        <v>257.23265108837381</v>
      </c>
      <c r="K66" s="693">
        <v>257.23265108837381</v>
      </c>
      <c r="L66" s="693">
        <v>257.23265108837381</v>
      </c>
      <c r="M66" s="693">
        <v>257.23265108837381</v>
      </c>
      <c r="N66" s="693">
        <v>257.23265108837381</v>
      </c>
      <c r="O66" s="693">
        <v>257.23265108837381</v>
      </c>
      <c r="P66" s="693">
        <v>257.23265108837381</v>
      </c>
      <c r="Q66" s="693">
        <v>257.23265108837381</v>
      </c>
      <c r="R66" s="693">
        <v>257.23265108837381</v>
      </c>
      <c r="S66" s="693">
        <v>257.23265108837381</v>
      </c>
      <c r="T66" s="693">
        <v>257.23265108837381</v>
      </c>
      <c r="V66" t="s">
        <v>224</v>
      </c>
    </row>
    <row r="67" spans="1:22">
      <c r="A67" t="s">
        <v>140</v>
      </c>
      <c r="B67" t="s">
        <v>176</v>
      </c>
      <c r="C67" t="s">
        <v>204</v>
      </c>
      <c r="D67" s="690" t="s">
        <v>234</v>
      </c>
      <c r="E67" t="s">
        <v>179</v>
      </c>
      <c r="F67" s="506" t="s">
        <v>145</v>
      </c>
      <c r="G67" s="506">
        <v>2024</v>
      </c>
      <c r="H67" s="689">
        <f t="shared" si="23"/>
        <v>336.37124708278907</v>
      </c>
      <c r="I67" s="693">
        <v>377.20858264139599</v>
      </c>
      <c r="J67" s="693">
        <v>356.10868870439413</v>
      </c>
      <c r="K67" s="693">
        <v>349.76008097328162</v>
      </c>
      <c r="L67" s="693">
        <v>344.04633401528037</v>
      </c>
      <c r="M67" s="693">
        <v>338.90396175307927</v>
      </c>
      <c r="N67" s="693">
        <v>334.27582671709825</v>
      </c>
      <c r="O67" s="693">
        <v>330.11050518471535</v>
      </c>
      <c r="P67" s="693">
        <v>326.36171580557073</v>
      </c>
      <c r="Q67" s="693">
        <v>322.9878053643406</v>
      </c>
      <c r="R67" s="693">
        <v>320.94247998788904</v>
      </c>
      <c r="S67" s="693">
        <v>318.89715461143754</v>
      </c>
      <c r="T67" s="693">
        <v>316.85182923498604</v>
      </c>
      <c r="U67" t="s">
        <v>235</v>
      </c>
      <c r="V67" t="s">
        <v>224</v>
      </c>
    </row>
    <row r="68" spans="1:22">
      <c r="A68" t="s">
        <v>140</v>
      </c>
      <c r="B68" t="s">
        <v>176</v>
      </c>
      <c r="C68" t="s">
        <v>204</v>
      </c>
      <c r="D68" s="690" t="s">
        <v>236</v>
      </c>
      <c r="E68" t="s">
        <v>179</v>
      </c>
      <c r="F68" s="506" t="s">
        <v>145</v>
      </c>
      <c r="G68" s="506">
        <v>2024</v>
      </c>
      <c r="H68" s="689">
        <f t="shared" si="23"/>
        <v>370.32936181661347</v>
      </c>
      <c r="I68" s="693">
        <v>438.67922892677092</v>
      </c>
      <c r="J68" s="693">
        <v>405.99060659170658</v>
      </c>
      <c r="K68" s="693">
        <v>394.65380707186284</v>
      </c>
      <c r="L68" s="693">
        <v>384.45068750400344</v>
      </c>
      <c r="M68" s="693">
        <v>375.26787989293007</v>
      </c>
      <c r="N68" s="693">
        <v>367.00335304296397</v>
      </c>
      <c r="O68" s="693">
        <v>359.5652788779945</v>
      </c>
      <c r="P68" s="693">
        <v>352.871012129522</v>
      </c>
      <c r="Q68" s="693">
        <v>346.84617205589672</v>
      </c>
      <c r="R68" s="693">
        <v>343.19380531223328</v>
      </c>
      <c r="S68" s="693">
        <v>339.54143856856984</v>
      </c>
      <c r="T68" s="693">
        <v>335.88907182490641</v>
      </c>
      <c r="V68" t="s">
        <v>224</v>
      </c>
    </row>
    <row r="69" spans="1:22">
      <c r="A69" t="s">
        <v>140</v>
      </c>
      <c r="B69" t="s">
        <v>176</v>
      </c>
      <c r="C69" t="s">
        <v>204</v>
      </c>
      <c r="D69" s="690" t="s">
        <v>237</v>
      </c>
      <c r="E69" t="s">
        <v>179</v>
      </c>
      <c r="F69" s="506" t="s">
        <v>145</v>
      </c>
      <c r="G69" s="506">
        <v>2024</v>
      </c>
      <c r="H69" s="689">
        <v>453</v>
      </c>
      <c r="I69" s="693">
        <v>490</v>
      </c>
      <c r="J69" s="693">
        <v>450</v>
      </c>
      <c r="K69" s="693">
        <v>450</v>
      </c>
      <c r="L69" s="693">
        <v>450</v>
      </c>
      <c r="M69" s="693">
        <v>450</v>
      </c>
      <c r="N69" s="693">
        <v>450</v>
      </c>
      <c r="O69" s="693">
        <v>450</v>
      </c>
      <c r="P69" s="693">
        <v>450</v>
      </c>
      <c r="Q69" s="693">
        <v>450</v>
      </c>
      <c r="R69" s="693">
        <v>450</v>
      </c>
      <c r="S69" s="693">
        <v>450</v>
      </c>
      <c r="T69" s="693">
        <v>450</v>
      </c>
      <c r="V69" t="s">
        <v>230</v>
      </c>
    </row>
    <row r="70" spans="1:22">
      <c r="A70" t="s">
        <v>140</v>
      </c>
      <c r="B70" t="s">
        <v>176</v>
      </c>
      <c r="C70" t="s">
        <v>204</v>
      </c>
      <c r="D70" s="690" t="s">
        <v>238</v>
      </c>
      <c r="E70" t="s">
        <v>179</v>
      </c>
      <c r="F70" s="506" t="s">
        <v>145</v>
      </c>
      <c r="G70" s="506">
        <v>2024</v>
      </c>
      <c r="H70" s="689">
        <f>AVERAGE(I70:T70)</f>
        <v>303.91120376571968</v>
      </c>
      <c r="I70" s="693">
        <v>303.91120376571968</v>
      </c>
      <c r="J70" s="693">
        <v>303.91120376571968</v>
      </c>
      <c r="K70" s="693">
        <v>303.91120376571968</v>
      </c>
      <c r="L70" s="693">
        <v>303.91120376571968</v>
      </c>
      <c r="M70" s="693">
        <v>303.91120376571968</v>
      </c>
      <c r="N70" s="693">
        <v>303.91120376571968</v>
      </c>
      <c r="O70" s="693">
        <v>303.91120376571968</v>
      </c>
      <c r="P70" s="693">
        <v>303.91120376571968</v>
      </c>
      <c r="Q70" s="693">
        <v>303.91120376571968</v>
      </c>
      <c r="R70" s="693">
        <v>303.91120376571968</v>
      </c>
      <c r="S70" s="693">
        <v>303.91120376571968</v>
      </c>
      <c r="T70" s="693">
        <v>303.91120376571968</v>
      </c>
      <c r="V70" t="s">
        <v>224</v>
      </c>
    </row>
    <row r="71" spans="1:22">
      <c r="A71" t="s">
        <v>140</v>
      </c>
      <c r="B71" t="s">
        <v>176</v>
      </c>
      <c r="C71" t="s">
        <v>239</v>
      </c>
      <c r="D71" s="690" t="s">
        <v>240</v>
      </c>
      <c r="E71" s="742" t="s">
        <v>220</v>
      </c>
      <c r="F71" s="742" t="s">
        <v>220</v>
      </c>
      <c r="G71" s="742" t="s">
        <v>220</v>
      </c>
      <c r="H71" s="689" t="s">
        <v>220</v>
      </c>
      <c r="I71" s="693"/>
    </row>
    <row r="72" spans="1:22">
      <c r="A72" t="s">
        <v>140</v>
      </c>
      <c r="B72" t="s">
        <v>176</v>
      </c>
      <c r="C72" t="s">
        <v>239</v>
      </c>
      <c r="D72" s="690" t="s">
        <v>241</v>
      </c>
      <c r="E72" s="742" t="s">
        <v>220</v>
      </c>
      <c r="F72" s="742" t="s">
        <v>220</v>
      </c>
      <c r="G72" s="742" t="s">
        <v>220</v>
      </c>
      <c r="H72" s="689" t="s">
        <v>220</v>
      </c>
      <c r="I72" s="693"/>
    </row>
    <row r="73" spans="1:22">
      <c r="A73" t="s">
        <v>140</v>
      </c>
      <c r="B73" t="s">
        <v>176</v>
      </c>
      <c r="C73" t="s">
        <v>239</v>
      </c>
      <c r="D73" s="690" t="s">
        <v>242</v>
      </c>
      <c r="E73" s="742" t="s">
        <v>220</v>
      </c>
      <c r="F73" s="742" t="s">
        <v>220</v>
      </c>
      <c r="G73" s="742" t="s">
        <v>220</v>
      </c>
      <c r="H73" s="689" t="s">
        <v>220</v>
      </c>
      <c r="I73" s="693"/>
    </row>
    <row r="74" spans="1:22">
      <c r="A74" t="s">
        <v>140</v>
      </c>
      <c r="B74" t="s">
        <v>176</v>
      </c>
      <c r="C74" t="s">
        <v>239</v>
      </c>
      <c r="D74" s="690" t="s">
        <v>243</v>
      </c>
      <c r="E74" s="742" t="s">
        <v>220</v>
      </c>
      <c r="F74" s="742" t="s">
        <v>220</v>
      </c>
      <c r="G74" s="742" t="s">
        <v>220</v>
      </c>
      <c r="H74" s="689" t="s">
        <v>220</v>
      </c>
      <c r="I74" s="693"/>
    </row>
    <row r="75" spans="1:22">
      <c r="A75" t="s">
        <v>140</v>
      </c>
      <c r="B75" t="s">
        <v>176</v>
      </c>
      <c r="C75" t="s">
        <v>239</v>
      </c>
      <c r="D75" s="690" t="s">
        <v>244</v>
      </c>
      <c r="E75" s="742" t="s">
        <v>245</v>
      </c>
      <c r="F75" s="742" t="s">
        <v>220</v>
      </c>
      <c r="G75" s="506">
        <v>2024</v>
      </c>
      <c r="H75" s="689">
        <v>220</v>
      </c>
      <c r="I75" s="693"/>
      <c r="J75" s="693"/>
      <c r="K75" s="693"/>
      <c r="L75" s="693"/>
      <c r="M75" s="693"/>
      <c r="N75" s="693"/>
      <c r="O75" s="693"/>
      <c r="P75" s="693"/>
      <c r="Q75" s="693"/>
      <c r="R75" s="693"/>
      <c r="S75" s="693"/>
      <c r="T75" s="693"/>
      <c r="V75" s="10" t="s">
        <v>246</v>
      </c>
    </row>
    <row r="76" spans="1:22">
      <c r="A76" t="s">
        <v>140</v>
      </c>
      <c r="B76" t="s">
        <v>176</v>
      </c>
      <c r="C76" t="s">
        <v>239</v>
      </c>
      <c r="D76" s="690" t="s">
        <v>247</v>
      </c>
      <c r="E76" s="742" t="s">
        <v>245</v>
      </c>
      <c r="F76" s="742" t="s">
        <v>220</v>
      </c>
      <c r="G76" s="506">
        <v>2024</v>
      </c>
      <c r="H76" s="995" t="s">
        <v>248</v>
      </c>
      <c r="I76" s="693"/>
      <c r="J76" s="693"/>
      <c r="K76" s="693"/>
      <c r="L76" s="693"/>
      <c r="M76" s="693"/>
      <c r="N76" s="693"/>
      <c r="O76" s="693"/>
      <c r="P76" s="693"/>
      <c r="Q76" s="693"/>
      <c r="R76" s="693"/>
      <c r="S76" s="693"/>
      <c r="T76" s="693"/>
      <c r="V76" s="10" t="s">
        <v>246</v>
      </c>
    </row>
    <row r="77" spans="1:22">
      <c r="A77" t="s">
        <v>140</v>
      </c>
      <c r="B77" t="s">
        <v>176</v>
      </c>
      <c r="C77" t="s">
        <v>249</v>
      </c>
      <c r="D77" s="690" t="s">
        <v>240</v>
      </c>
      <c r="E77" s="742" t="s">
        <v>220</v>
      </c>
      <c r="F77" s="742" t="s">
        <v>220</v>
      </c>
      <c r="G77" s="742" t="s">
        <v>220</v>
      </c>
      <c r="H77" s="689" t="s">
        <v>220</v>
      </c>
      <c r="I77" s="693"/>
    </row>
    <row r="78" spans="1:22">
      <c r="A78" t="s">
        <v>140</v>
      </c>
      <c r="B78" t="s">
        <v>176</v>
      </c>
      <c r="C78" t="s">
        <v>249</v>
      </c>
      <c r="D78" s="690" t="s">
        <v>241</v>
      </c>
      <c r="E78" s="742" t="s">
        <v>220</v>
      </c>
      <c r="F78" s="742" t="s">
        <v>220</v>
      </c>
      <c r="G78" s="742" t="s">
        <v>220</v>
      </c>
      <c r="H78" s="689" t="s">
        <v>220</v>
      </c>
      <c r="I78" s="693"/>
    </row>
    <row r="79" spans="1:22">
      <c r="A79" t="s">
        <v>140</v>
      </c>
      <c r="B79" t="s">
        <v>176</v>
      </c>
      <c r="C79" t="s">
        <v>250</v>
      </c>
      <c r="D79" s="270" t="s">
        <v>251</v>
      </c>
      <c r="E79" t="s">
        <v>252</v>
      </c>
      <c r="F79" s="506" t="s">
        <v>180</v>
      </c>
      <c r="G79" s="506">
        <v>2024</v>
      </c>
      <c r="H79" s="689">
        <f t="shared" ref="H79:H83" si="24">AVERAGE(I79:T79)</f>
        <v>968.67279420755449</v>
      </c>
      <c r="I79" s="693">
        <v>968.6727942075546</v>
      </c>
      <c r="J79" s="693">
        <v>968.6727942075546</v>
      </c>
      <c r="K79" s="693">
        <v>968.6727942075546</v>
      </c>
      <c r="L79" s="693">
        <v>968.6727942075546</v>
      </c>
      <c r="M79" s="693">
        <v>968.6727942075546</v>
      </c>
      <c r="N79" s="693">
        <v>968.6727942075546</v>
      </c>
      <c r="O79" s="693">
        <v>968.6727942075546</v>
      </c>
      <c r="P79" s="693">
        <v>968.6727942075546</v>
      </c>
      <c r="Q79" s="693">
        <v>968.6727942075546</v>
      </c>
      <c r="R79" s="693">
        <v>968.6727942075546</v>
      </c>
      <c r="S79" s="693">
        <v>968.6727942075546</v>
      </c>
      <c r="T79" s="693">
        <v>968.6727942075546</v>
      </c>
      <c r="U79" t="s">
        <v>253</v>
      </c>
      <c r="V79" s="888" t="s">
        <v>254</v>
      </c>
    </row>
    <row r="80" spans="1:22">
      <c r="A80" t="s">
        <v>140</v>
      </c>
      <c r="B80" t="s">
        <v>176</v>
      </c>
      <c r="C80" t="s">
        <v>250</v>
      </c>
      <c r="D80" s="270" t="s">
        <v>255</v>
      </c>
      <c r="E80" t="s">
        <v>252</v>
      </c>
      <c r="F80" s="506" t="s">
        <v>180</v>
      </c>
      <c r="G80" s="506">
        <v>2024</v>
      </c>
      <c r="H80" s="689">
        <f t="shared" si="24"/>
        <v>538.15155233753023</v>
      </c>
      <c r="I80" s="693">
        <v>538.15155233753035</v>
      </c>
      <c r="J80" s="693">
        <v>538.15155233753035</v>
      </c>
      <c r="K80" s="693">
        <v>538.15155233753035</v>
      </c>
      <c r="L80" s="693">
        <v>538.15155233753035</v>
      </c>
      <c r="M80" s="693">
        <v>538.15155233753035</v>
      </c>
      <c r="N80" s="693">
        <v>538.15155233753035</v>
      </c>
      <c r="O80" s="693">
        <v>538.15155233753035</v>
      </c>
      <c r="P80" s="693">
        <v>538.15155233753035</v>
      </c>
      <c r="Q80" s="693">
        <v>538.15155233753035</v>
      </c>
      <c r="R80" s="693">
        <v>538.15155233753035</v>
      </c>
      <c r="S80" s="693">
        <v>538.15155233753035</v>
      </c>
      <c r="T80" s="693">
        <v>538.15155233753035</v>
      </c>
      <c r="U80" t="s">
        <v>253</v>
      </c>
      <c r="V80" s="888" t="s">
        <v>256</v>
      </c>
    </row>
    <row r="81" spans="1:22">
      <c r="A81" t="s">
        <v>140</v>
      </c>
      <c r="B81" t="s">
        <v>176</v>
      </c>
      <c r="C81" t="s">
        <v>250</v>
      </c>
      <c r="D81" t="s">
        <v>257</v>
      </c>
      <c r="E81" t="s">
        <v>252</v>
      </c>
      <c r="F81" s="506" t="s">
        <v>180</v>
      </c>
      <c r="G81" s="506">
        <v>2024</v>
      </c>
      <c r="H81" s="689">
        <f t="shared" si="24"/>
        <v>269.07577616876512</v>
      </c>
      <c r="I81" s="693">
        <v>269.07577616876517</v>
      </c>
      <c r="J81" s="693">
        <v>269.07577616876517</v>
      </c>
      <c r="K81" s="693">
        <v>269.07577616876517</v>
      </c>
      <c r="L81" s="693">
        <v>269.07577616876517</v>
      </c>
      <c r="M81" s="693">
        <v>269.07577616876517</v>
      </c>
      <c r="N81" s="693">
        <v>269.07577616876517</v>
      </c>
      <c r="O81" s="693">
        <v>269.07577616876517</v>
      </c>
      <c r="P81" s="693">
        <v>269.07577616876517</v>
      </c>
      <c r="Q81" s="693">
        <v>269.07577616876517</v>
      </c>
      <c r="R81" s="693">
        <v>269.07577616876517</v>
      </c>
      <c r="S81" s="693">
        <v>269.07577616876517</v>
      </c>
      <c r="T81" s="693">
        <v>269.07577616876517</v>
      </c>
      <c r="U81" t="s">
        <v>253</v>
      </c>
      <c r="V81" s="888" t="s">
        <v>258</v>
      </c>
    </row>
    <row r="82" spans="1:22">
      <c r="A82" t="s">
        <v>140</v>
      </c>
      <c r="B82" t="s">
        <v>176</v>
      </c>
      <c r="C82" t="s">
        <v>250</v>
      </c>
      <c r="D82" s="270" t="s">
        <v>259</v>
      </c>
      <c r="E82" t="s">
        <v>252</v>
      </c>
      <c r="F82" s="506" t="s">
        <v>180</v>
      </c>
      <c r="G82" s="506">
        <v>2024</v>
      </c>
      <c r="H82" s="689">
        <f t="shared" si="24"/>
        <v>161.44546570125908</v>
      </c>
      <c r="I82" s="693">
        <v>161.44546570125908</v>
      </c>
      <c r="J82" s="693">
        <v>161.44546570125908</v>
      </c>
      <c r="K82" s="693">
        <v>161.44546570125908</v>
      </c>
      <c r="L82" s="693">
        <v>161.44546570125908</v>
      </c>
      <c r="M82" s="693">
        <v>161.44546570125908</v>
      </c>
      <c r="N82" s="693">
        <v>161.44546570125908</v>
      </c>
      <c r="O82" s="693">
        <v>161.44546570125908</v>
      </c>
      <c r="P82" s="693">
        <v>161.44546570125908</v>
      </c>
      <c r="Q82" s="693">
        <v>161.44546570125908</v>
      </c>
      <c r="R82" s="693">
        <v>161.44546570125908</v>
      </c>
      <c r="S82" s="693">
        <v>161.44546570125908</v>
      </c>
      <c r="T82" s="693">
        <v>161.44546570125908</v>
      </c>
      <c r="U82" t="s">
        <v>253</v>
      </c>
      <c r="V82" s="888" t="s">
        <v>260</v>
      </c>
    </row>
    <row r="83" spans="1:22">
      <c r="A83" t="s">
        <v>140</v>
      </c>
      <c r="B83" t="s">
        <v>176</v>
      </c>
      <c r="C83" t="s">
        <v>250</v>
      </c>
      <c r="D83" t="s">
        <v>261</v>
      </c>
      <c r="E83" t="s">
        <v>252</v>
      </c>
      <c r="F83" s="506" t="s">
        <v>180</v>
      </c>
      <c r="G83" s="506">
        <v>2024</v>
      </c>
      <c r="H83" s="689">
        <f t="shared" si="24"/>
        <v>269.07577616876512</v>
      </c>
      <c r="I83" s="693">
        <v>269.07577616876517</v>
      </c>
      <c r="J83" s="693">
        <v>269.07577616876517</v>
      </c>
      <c r="K83" s="693">
        <v>269.07577616876517</v>
      </c>
      <c r="L83" s="693">
        <v>269.07577616876517</v>
      </c>
      <c r="M83" s="693">
        <v>269.07577616876517</v>
      </c>
      <c r="N83" s="693">
        <v>269.07577616876517</v>
      </c>
      <c r="O83" s="693">
        <v>269.07577616876517</v>
      </c>
      <c r="P83" s="693">
        <v>269.07577616876517</v>
      </c>
      <c r="Q83" s="693">
        <v>269.07577616876517</v>
      </c>
      <c r="R83" s="693">
        <v>269.07577616876517</v>
      </c>
      <c r="S83" s="693">
        <v>269.07577616876517</v>
      </c>
      <c r="T83" s="693">
        <v>269.07577616876517</v>
      </c>
      <c r="U83" t="s">
        <v>253</v>
      </c>
      <c r="V83" s="888" t="s">
        <v>258</v>
      </c>
    </row>
    <row r="84" spans="1:22">
      <c r="A84" t="s">
        <v>140</v>
      </c>
      <c r="B84" t="s">
        <v>176</v>
      </c>
      <c r="C84" t="s">
        <v>250</v>
      </c>
      <c r="D84" s="270" t="s">
        <v>262</v>
      </c>
      <c r="E84" t="s">
        <v>252</v>
      </c>
      <c r="F84" s="506" t="s">
        <v>180</v>
      </c>
      <c r="G84" s="506">
        <v>2023</v>
      </c>
      <c r="H84" s="689">
        <v>1225</v>
      </c>
      <c r="I84" s="693"/>
      <c r="V84" s="888" t="s">
        <v>172</v>
      </c>
    </row>
    <row r="85" spans="1:22">
      <c r="A85" t="s">
        <v>140</v>
      </c>
      <c r="B85" t="s">
        <v>176</v>
      </c>
      <c r="C85" t="s">
        <v>250</v>
      </c>
      <c r="D85" t="s">
        <v>263</v>
      </c>
      <c r="E85" t="s">
        <v>252</v>
      </c>
      <c r="F85" s="506" t="s">
        <v>180</v>
      </c>
      <c r="G85" s="506">
        <v>2023</v>
      </c>
      <c r="H85" s="689">
        <v>1904</v>
      </c>
      <c r="I85" s="693"/>
      <c r="V85" s="888" t="s">
        <v>172</v>
      </c>
    </row>
    <row r="86" spans="1:22">
      <c r="A86" t="s">
        <v>140</v>
      </c>
      <c r="B86" t="s">
        <v>176</v>
      </c>
      <c r="C86" t="s">
        <v>250</v>
      </c>
      <c r="D86" t="s">
        <v>264</v>
      </c>
      <c r="E86" t="s">
        <v>252</v>
      </c>
      <c r="F86" s="506" t="s">
        <v>180</v>
      </c>
      <c r="G86" s="506">
        <v>2023</v>
      </c>
      <c r="H86" s="689">
        <v>35</v>
      </c>
      <c r="I86" s="693"/>
      <c r="V86" s="888" t="s">
        <v>172</v>
      </c>
    </row>
    <row r="87" spans="1:22">
      <c r="A87" t="s">
        <v>140</v>
      </c>
      <c r="B87" t="s">
        <v>176</v>
      </c>
      <c r="C87" t="s">
        <v>250</v>
      </c>
      <c r="D87" t="s">
        <v>265</v>
      </c>
      <c r="E87" t="s">
        <v>252</v>
      </c>
      <c r="F87" s="506" t="s">
        <v>180</v>
      </c>
      <c r="G87" s="506">
        <v>2023</v>
      </c>
      <c r="H87" s="689">
        <v>2571</v>
      </c>
      <c r="I87" s="693"/>
      <c r="V87" s="888" t="s">
        <v>172</v>
      </c>
    </row>
    <row r="88" spans="1:22">
      <c r="A88" t="s">
        <v>140</v>
      </c>
      <c r="B88" t="s">
        <v>176</v>
      </c>
      <c r="C88" t="s">
        <v>250</v>
      </c>
      <c r="D88" t="s">
        <v>266</v>
      </c>
      <c r="E88" t="s">
        <v>252</v>
      </c>
      <c r="F88" s="506" t="s">
        <v>180</v>
      </c>
      <c r="G88" s="506">
        <v>2023</v>
      </c>
      <c r="H88" s="689">
        <v>180</v>
      </c>
      <c r="I88" s="693"/>
      <c r="V88" s="888" t="s">
        <v>172</v>
      </c>
    </row>
    <row r="89" spans="1:22">
      <c r="A89" t="s">
        <v>140</v>
      </c>
      <c r="B89" t="s">
        <v>176</v>
      </c>
      <c r="C89" t="s">
        <v>250</v>
      </c>
      <c r="D89" t="s">
        <v>267</v>
      </c>
      <c r="E89" t="s">
        <v>252</v>
      </c>
      <c r="F89" s="506" t="s">
        <v>180</v>
      </c>
      <c r="G89" s="506">
        <v>2023</v>
      </c>
      <c r="H89" s="689">
        <v>1477</v>
      </c>
      <c r="I89" s="693"/>
      <c r="V89" s="888" t="s">
        <v>172</v>
      </c>
    </row>
    <row r="90" spans="1:22">
      <c r="A90" t="s">
        <v>140</v>
      </c>
      <c r="B90" t="s">
        <v>176</v>
      </c>
      <c r="C90" t="s">
        <v>250</v>
      </c>
      <c r="D90" t="s">
        <v>268</v>
      </c>
      <c r="E90" t="s">
        <v>252</v>
      </c>
      <c r="F90" s="506" t="s">
        <v>180</v>
      </c>
      <c r="G90" s="506">
        <v>2023</v>
      </c>
      <c r="H90" s="689">
        <v>1288</v>
      </c>
      <c r="I90" s="693"/>
      <c r="V90" s="888" t="s">
        <v>172</v>
      </c>
    </row>
    <row r="91" spans="1:22">
      <c r="A91" t="s">
        <v>140</v>
      </c>
      <c r="B91" t="s">
        <v>176</v>
      </c>
      <c r="C91" t="s">
        <v>250</v>
      </c>
      <c r="D91" t="s">
        <v>269</v>
      </c>
      <c r="E91" t="s">
        <v>252</v>
      </c>
      <c r="F91" s="506" t="s">
        <v>180</v>
      </c>
      <c r="G91" s="506">
        <v>2024</v>
      </c>
      <c r="H91" s="689" t="s">
        <v>270</v>
      </c>
      <c r="I91" s="693"/>
      <c r="V91" s="888" t="s">
        <v>271</v>
      </c>
    </row>
    <row r="92" spans="1:22">
      <c r="A92" t="s">
        <v>140</v>
      </c>
      <c r="B92" t="s">
        <v>176</v>
      </c>
      <c r="C92" t="s">
        <v>250</v>
      </c>
      <c r="D92" t="s">
        <v>272</v>
      </c>
      <c r="E92" t="s">
        <v>252</v>
      </c>
      <c r="F92" s="506" t="s">
        <v>180</v>
      </c>
      <c r="G92" s="506">
        <v>2024</v>
      </c>
      <c r="H92" s="689" t="s">
        <v>273</v>
      </c>
      <c r="I92" s="693"/>
      <c r="U92" t="s">
        <v>274</v>
      </c>
      <c r="V92" s="888" t="s">
        <v>271</v>
      </c>
    </row>
    <row r="93" spans="1:22">
      <c r="A93" t="s">
        <v>140</v>
      </c>
      <c r="B93" t="s">
        <v>176</v>
      </c>
      <c r="C93" t="s">
        <v>250</v>
      </c>
      <c r="D93" t="s">
        <v>275</v>
      </c>
      <c r="E93" t="s">
        <v>252</v>
      </c>
      <c r="F93" s="506" t="s">
        <v>180</v>
      </c>
      <c r="G93" s="506">
        <v>2024</v>
      </c>
      <c r="H93" s="689" t="s">
        <v>276</v>
      </c>
      <c r="I93" s="693"/>
      <c r="V93" s="888" t="s">
        <v>271</v>
      </c>
    </row>
    <row r="94" spans="1:22">
      <c r="A94" t="s">
        <v>140</v>
      </c>
      <c r="B94" t="s">
        <v>176</v>
      </c>
      <c r="C94" t="s">
        <v>250</v>
      </c>
      <c r="D94" t="s">
        <v>277</v>
      </c>
      <c r="E94" t="s">
        <v>252</v>
      </c>
      <c r="F94" s="506" t="s">
        <v>180</v>
      </c>
      <c r="G94" s="506">
        <v>2024</v>
      </c>
      <c r="H94" s="689" t="s">
        <v>278</v>
      </c>
      <c r="I94" s="693"/>
      <c r="V94" s="888" t="s">
        <v>271</v>
      </c>
    </row>
    <row r="95" spans="1:22">
      <c r="A95" t="s">
        <v>140</v>
      </c>
      <c r="B95" t="s">
        <v>279</v>
      </c>
      <c r="C95" t="s">
        <v>280</v>
      </c>
      <c r="D95" t="s">
        <v>281</v>
      </c>
      <c r="E95" t="s">
        <v>282</v>
      </c>
      <c r="F95" s="506" t="s">
        <v>145</v>
      </c>
      <c r="G95" s="506">
        <v>2024</v>
      </c>
      <c r="H95" s="689" t="s">
        <v>283</v>
      </c>
      <c r="I95" s="693"/>
      <c r="U95" t="s">
        <v>284</v>
      </c>
      <c r="V95" s="888" t="s">
        <v>285</v>
      </c>
    </row>
    <row r="96" spans="1:22">
      <c r="A96" t="s">
        <v>140</v>
      </c>
      <c r="B96" t="s">
        <v>279</v>
      </c>
      <c r="C96" t="s">
        <v>280</v>
      </c>
      <c r="D96" t="s">
        <v>286</v>
      </c>
      <c r="E96" t="s">
        <v>282</v>
      </c>
      <c r="F96" s="506" t="s">
        <v>145</v>
      </c>
      <c r="G96" s="506">
        <v>2024</v>
      </c>
      <c r="H96" s="689" t="s">
        <v>287</v>
      </c>
      <c r="I96" s="693"/>
      <c r="U96" t="s">
        <v>288</v>
      </c>
      <c r="V96" t="s">
        <v>289</v>
      </c>
    </row>
    <row r="97" spans="1:22">
      <c r="A97" t="s">
        <v>140</v>
      </c>
      <c r="B97" t="s">
        <v>279</v>
      </c>
      <c r="C97" t="s">
        <v>280</v>
      </c>
      <c r="D97" t="s">
        <v>290</v>
      </c>
      <c r="E97" t="s">
        <v>282</v>
      </c>
      <c r="F97" s="506" t="s">
        <v>145</v>
      </c>
      <c r="G97" s="506">
        <v>2024</v>
      </c>
      <c r="H97" s="689">
        <v>300</v>
      </c>
      <c r="I97" s="693"/>
      <c r="U97" t="s">
        <v>291</v>
      </c>
      <c r="V97" t="s">
        <v>292</v>
      </c>
    </row>
    <row r="98" spans="1:22">
      <c r="A98" t="s">
        <v>140</v>
      </c>
      <c r="B98" t="s">
        <v>279</v>
      </c>
      <c r="C98" t="s">
        <v>280</v>
      </c>
      <c r="D98" t="s">
        <v>293</v>
      </c>
      <c r="E98" t="s">
        <v>282</v>
      </c>
      <c r="F98" s="506" t="s">
        <v>145</v>
      </c>
      <c r="G98" s="506">
        <v>2024</v>
      </c>
      <c r="H98" s="689" t="s">
        <v>294</v>
      </c>
      <c r="I98" s="693"/>
      <c r="U98" t="s">
        <v>291</v>
      </c>
      <c r="V98" t="s">
        <v>292</v>
      </c>
    </row>
    <row r="99" spans="1:22">
      <c r="A99" t="s">
        <v>140</v>
      </c>
      <c r="B99" t="s">
        <v>279</v>
      </c>
      <c r="C99" t="s">
        <v>280</v>
      </c>
      <c r="D99" t="s">
        <v>295</v>
      </c>
      <c r="E99" t="s">
        <v>282</v>
      </c>
      <c r="F99" s="506" t="s">
        <v>145</v>
      </c>
      <c r="G99" s="506">
        <v>2024</v>
      </c>
      <c r="H99" s="689" t="s">
        <v>296</v>
      </c>
      <c r="I99" s="693"/>
      <c r="U99" t="s">
        <v>291</v>
      </c>
      <c r="V99" t="s">
        <v>297</v>
      </c>
    </row>
    <row r="100" spans="1:22">
      <c r="A100" t="s">
        <v>140</v>
      </c>
      <c r="B100" t="s">
        <v>279</v>
      </c>
      <c r="C100" t="s">
        <v>280</v>
      </c>
      <c r="D100" t="s">
        <v>298</v>
      </c>
      <c r="E100" t="s">
        <v>282</v>
      </c>
      <c r="F100" s="506" t="s">
        <v>145</v>
      </c>
      <c r="G100" s="506">
        <v>2024</v>
      </c>
      <c r="H100" s="689" t="s">
        <v>299</v>
      </c>
      <c r="I100" s="693"/>
      <c r="V100" t="s">
        <v>297</v>
      </c>
    </row>
    <row r="101" spans="1:22">
      <c r="A101" t="s">
        <v>140</v>
      </c>
      <c r="B101" t="s">
        <v>279</v>
      </c>
      <c r="C101" t="s">
        <v>280</v>
      </c>
      <c r="D101" t="s">
        <v>300</v>
      </c>
      <c r="E101" t="s">
        <v>282</v>
      </c>
      <c r="F101" s="506" t="s">
        <v>145</v>
      </c>
      <c r="G101" s="506">
        <v>2024</v>
      </c>
      <c r="H101" s="689" t="s">
        <v>301</v>
      </c>
      <c r="I101" s="695"/>
      <c r="V101" t="s">
        <v>302</v>
      </c>
    </row>
    <row r="102" spans="1:22">
      <c r="A102" t="s">
        <v>303</v>
      </c>
      <c r="B102" t="s">
        <v>141</v>
      </c>
      <c r="C102" t="s">
        <v>304</v>
      </c>
      <c r="D102" t="s">
        <v>305</v>
      </c>
      <c r="E102" t="s">
        <v>306</v>
      </c>
      <c r="F102" s="506" t="s">
        <v>145</v>
      </c>
      <c r="G102" s="506">
        <v>2024</v>
      </c>
      <c r="H102" s="738">
        <f t="shared" ref="H102:H103" si="25">AVERAGE(I102:T102)</f>
        <v>408.01027951005653</v>
      </c>
      <c r="I102" s="695">
        <v>385</v>
      </c>
      <c r="J102" s="693">
        <f>I102*(1+J$10)</f>
        <v>390.00499999999994</v>
      </c>
      <c r="K102" s="693">
        <f t="shared" ref="K102:K103" si="26">J102*(1+K$10)</f>
        <v>393.90504999999996</v>
      </c>
      <c r="L102" s="693">
        <f t="shared" ref="L102:L103" si="27">K102*(1+L$10)</f>
        <v>397.84410049999997</v>
      </c>
      <c r="M102" s="693">
        <f t="shared" ref="M102:M103" si="28">L102*(1+M$10)</f>
        <v>401.82254150499995</v>
      </c>
      <c r="N102" s="693">
        <f t="shared" ref="N102:N103" si="29">M102*(1+N$10)</f>
        <v>405.84076692004993</v>
      </c>
      <c r="O102" s="693">
        <f t="shared" ref="O102:O103" si="30">N102*(1+O$10)</f>
        <v>409.89917458925044</v>
      </c>
      <c r="P102" s="693">
        <f t="shared" ref="P102:P103" si="31">O102*(1+P$10)</f>
        <v>413.99816633514297</v>
      </c>
      <c r="Q102" s="693">
        <f t="shared" ref="Q102:Q103" si="32">P102*(1+Q$10)</f>
        <v>418.13814799849439</v>
      </c>
      <c r="R102" s="693">
        <f t="shared" ref="R102:R103" si="33">Q102*(1+R$10)</f>
        <v>422.31952947847935</v>
      </c>
      <c r="S102" s="693">
        <f t="shared" ref="S102:S103" si="34">R102*(1+S$10)</f>
        <v>426.54272477326413</v>
      </c>
      <c r="T102" s="693">
        <f t="shared" ref="T102:T103" si="35">S102*(1+T$10)</f>
        <v>430.80815202099677</v>
      </c>
      <c r="U102" t="s">
        <v>307</v>
      </c>
    </row>
    <row r="103" spans="1:22">
      <c r="A103" t="s">
        <v>303</v>
      </c>
      <c r="B103" t="s">
        <v>141</v>
      </c>
      <c r="C103" t="s">
        <v>304</v>
      </c>
      <c r="D103" t="s">
        <v>308</v>
      </c>
      <c r="E103" t="s">
        <v>306</v>
      </c>
      <c r="F103" s="506" t="s">
        <v>145</v>
      </c>
      <c r="G103" s="506">
        <v>2024</v>
      </c>
      <c r="H103" s="738">
        <f t="shared" si="25"/>
        <v>843.57449997403899</v>
      </c>
      <c r="I103" s="695">
        <v>796</v>
      </c>
      <c r="J103" s="693">
        <f t="shared" ref="J103" si="36">I103*(1+J$10)</f>
        <v>806.34799999999996</v>
      </c>
      <c r="K103" s="693">
        <f t="shared" si="26"/>
        <v>814.41147999999998</v>
      </c>
      <c r="L103" s="693">
        <f t="shared" si="27"/>
        <v>822.55559479999999</v>
      </c>
      <c r="M103" s="693">
        <f t="shared" si="28"/>
        <v>830.78115074799996</v>
      </c>
      <c r="N103" s="693">
        <f t="shared" si="29"/>
        <v>839.08896225547994</v>
      </c>
      <c r="O103" s="693">
        <f t="shared" si="30"/>
        <v>847.47985187803476</v>
      </c>
      <c r="P103" s="693">
        <f t="shared" si="31"/>
        <v>855.95465039681517</v>
      </c>
      <c r="Q103" s="693">
        <f t="shared" si="32"/>
        <v>864.5141969007833</v>
      </c>
      <c r="R103" s="693">
        <f t="shared" si="33"/>
        <v>873.1593388697911</v>
      </c>
      <c r="S103" s="693">
        <f t="shared" si="34"/>
        <v>881.89093225848899</v>
      </c>
      <c r="T103" s="693">
        <f t="shared" si="35"/>
        <v>890.70984158107387</v>
      </c>
      <c r="U103" t="s">
        <v>307</v>
      </c>
    </row>
    <row r="104" spans="1:22">
      <c r="A104" t="s">
        <v>303</v>
      </c>
      <c r="B104" t="s">
        <v>141</v>
      </c>
      <c r="C104" t="s">
        <v>309</v>
      </c>
      <c r="D104" t="s">
        <v>305</v>
      </c>
      <c r="E104" t="s">
        <v>306</v>
      </c>
      <c r="F104" s="506" t="s">
        <v>145</v>
      </c>
      <c r="G104" s="506">
        <v>2024</v>
      </c>
      <c r="H104" s="738">
        <f>AVERAGE(I104:T104)</f>
        <v>408.01027951005653</v>
      </c>
      <c r="I104" s="695">
        <v>385</v>
      </c>
      <c r="J104" s="693">
        <f>I104*(1+J$10)</f>
        <v>390.00499999999994</v>
      </c>
      <c r="K104" s="693">
        <f t="shared" ref="K104:T104" si="37">J104*(1+K$10)</f>
        <v>393.90504999999996</v>
      </c>
      <c r="L104" s="693">
        <f t="shared" si="37"/>
        <v>397.84410049999997</v>
      </c>
      <c r="M104" s="693">
        <f t="shared" si="37"/>
        <v>401.82254150499995</v>
      </c>
      <c r="N104" s="693">
        <f t="shared" si="37"/>
        <v>405.84076692004993</v>
      </c>
      <c r="O104" s="693">
        <f t="shared" si="37"/>
        <v>409.89917458925044</v>
      </c>
      <c r="P104" s="693">
        <f t="shared" si="37"/>
        <v>413.99816633514297</v>
      </c>
      <c r="Q104" s="693">
        <f t="shared" si="37"/>
        <v>418.13814799849439</v>
      </c>
      <c r="R104" s="693">
        <f t="shared" si="37"/>
        <v>422.31952947847935</v>
      </c>
      <c r="S104" s="693">
        <f t="shared" si="37"/>
        <v>426.54272477326413</v>
      </c>
      <c r="T104" s="693">
        <f t="shared" si="37"/>
        <v>430.80815202099677</v>
      </c>
      <c r="U104" t="s">
        <v>310</v>
      </c>
    </row>
    <row r="105" spans="1:22">
      <c r="A105" t="s">
        <v>303</v>
      </c>
      <c r="B105" t="s">
        <v>141</v>
      </c>
      <c r="C105" t="s">
        <v>309</v>
      </c>
      <c r="D105" t="s">
        <v>308</v>
      </c>
      <c r="E105" t="s">
        <v>306</v>
      </c>
      <c r="F105" s="506" t="s">
        <v>145</v>
      </c>
      <c r="G105" s="506">
        <v>2024</v>
      </c>
      <c r="H105" s="738">
        <f t="shared" ref="H105:H124" si="38">AVERAGE(I105:T105)</f>
        <v>843.57449997403899</v>
      </c>
      <c r="I105" s="695">
        <v>796</v>
      </c>
      <c r="J105" s="693">
        <f t="shared" ref="J105:T108" si="39">I105*(1+J$10)</f>
        <v>806.34799999999996</v>
      </c>
      <c r="K105" s="693">
        <f t="shared" si="39"/>
        <v>814.41147999999998</v>
      </c>
      <c r="L105" s="693">
        <f t="shared" si="39"/>
        <v>822.55559479999999</v>
      </c>
      <c r="M105" s="693">
        <f t="shared" si="39"/>
        <v>830.78115074799996</v>
      </c>
      <c r="N105" s="693">
        <f t="shared" si="39"/>
        <v>839.08896225547994</v>
      </c>
      <c r="O105" s="693">
        <f t="shared" si="39"/>
        <v>847.47985187803476</v>
      </c>
      <c r="P105" s="693">
        <f t="shared" si="39"/>
        <v>855.95465039681517</v>
      </c>
      <c r="Q105" s="693">
        <f t="shared" si="39"/>
        <v>864.5141969007833</v>
      </c>
      <c r="R105" s="693">
        <f t="shared" si="39"/>
        <v>873.1593388697911</v>
      </c>
      <c r="S105" s="693">
        <f t="shared" si="39"/>
        <v>881.89093225848899</v>
      </c>
      <c r="T105" s="693">
        <f t="shared" si="39"/>
        <v>890.70984158107387</v>
      </c>
      <c r="U105" t="s">
        <v>310</v>
      </c>
    </row>
    <row r="106" spans="1:22">
      <c r="A106" t="s">
        <v>303</v>
      </c>
      <c r="B106" t="s">
        <v>141</v>
      </c>
      <c r="C106" t="s">
        <v>309</v>
      </c>
      <c r="D106" t="s">
        <v>311</v>
      </c>
      <c r="E106" t="s">
        <v>306</v>
      </c>
      <c r="F106" s="506" t="s">
        <v>145</v>
      </c>
      <c r="G106" s="506">
        <v>2024</v>
      </c>
      <c r="H106" s="738">
        <f t="shared" si="38"/>
        <v>480.07443277417042</v>
      </c>
      <c r="I106" s="695">
        <v>453</v>
      </c>
      <c r="J106" s="693">
        <f t="shared" si="39"/>
        <v>458.88899999999995</v>
      </c>
      <c r="K106" s="693">
        <f t="shared" si="39"/>
        <v>463.47788999999995</v>
      </c>
      <c r="L106" s="693">
        <f t="shared" si="39"/>
        <v>468.11266889999996</v>
      </c>
      <c r="M106" s="693">
        <f t="shared" si="39"/>
        <v>472.79379558899996</v>
      </c>
      <c r="N106" s="693">
        <f t="shared" si="39"/>
        <v>477.52173354488997</v>
      </c>
      <c r="O106" s="693">
        <f t="shared" si="39"/>
        <v>482.2969508803389</v>
      </c>
      <c r="P106" s="693">
        <f t="shared" si="39"/>
        <v>487.11992038914229</v>
      </c>
      <c r="Q106" s="693">
        <f t="shared" si="39"/>
        <v>491.99111959303372</v>
      </c>
      <c r="R106" s="693">
        <f t="shared" si="39"/>
        <v>496.91103078896407</v>
      </c>
      <c r="S106" s="693">
        <f t="shared" si="39"/>
        <v>501.88014109685372</v>
      </c>
      <c r="T106" s="693">
        <f t="shared" si="39"/>
        <v>506.89894250782226</v>
      </c>
      <c r="U106" t="s">
        <v>310</v>
      </c>
    </row>
    <row r="107" spans="1:22">
      <c r="A107" t="s">
        <v>303</v>
      </c>
      <c r="B107" t="s">
        <v>141</v>
      </c>
      <c r="C107" t="s">
        <v>309</v>
      </c>
      <c r="D107" t="s">
        <v>312</v>
      </c>
      <c r="E107" t="s">
        <v>306</v>
      </c>
      <c r="F107" s="506" t="s">
        <v>145</v>
      </c>
      <c r="G107" s="506">
        <v>2024</v>
      </c>
      <c r="H107" s="738">
        <f t="shared" si="38"/>
        <v>941.07306027254583</v>
      </c>
      <c r="I107" s="695">
        <v>888</v>
      </c>
      <c r="J107" s="693">
        <f t="shared" si="39"/>
        <v>899.54399999999987</v>
      </c>
      <c r="K107" s="693">
        <f t="shared" si="39"/>
        <v>908.5394399999999</v>
      </c>
      <c r="L107" s="693">
        <f t="shared" si="39"/>
        <v>917.62483439999994</v>
      </c>
      <c r="M107" s="693">
        <f t="shared" si="39"/>
        <v>926.80108274399993</v>
      </c>
      <c r="N107" s="693">
        <f t="shared" si="39"/>
        <v>936.06909357143991</v>
      </c>
      <c r="O107" s="693">
        <f t="shared" si="39"/>
        <v>945.4297845071543</v>
      </c>
      <c r="P107" s="693">
        <f t="shared" si="39"/>
        <v>954.88408235222585</v>
      </c>
      <c r="Q107" s="693">
        <f t="shared" si="39"/>
        <v>964.4329231757481</v>
      </c>
      <c r="R107" s="693">
        <f t="shared" si="39"/>
        <v>974.07725240750563</v>
      </c>
      <c r="S107" s="693">
        <f t="shared" si="39"/>
        <v>983.81802493158068</v>
      </c>
      <c r="T107" s="693">
        <f t="shared" si="39"/>
        <v>993.65620518089645</v>
      </c>
      <c r="U107" t="s">
        <v>310</v>
      </c>
      <c r="V107" s="888"/>
    </row>
    <row r="108" spans="1:22">
      <c r="A108" t="s">
        <v>303</v>
      </c>
      <c r="B108" t="s">
        <v>141</v>
      </c>
      <c r="C108" t="s">
        <v>313</v>
      </c>
      <c r="D108" t="s">
        <v>314</v>
      </c>
      <c r="E108" t="s">
        <v>306</v>
      </c>
      <c r="F108" s="506" t="s">
        <v>145</v>
      </c>
      <c r="G108" s="506">
        <v>2024</v>
      </c>
      <c r="H108" s="738">
        <f t="shared" ref="H108:H109" si="40">AVERAGE(I108:T108)</f>
        <v>514.46743785461115</v>
      </c>
      <c r="I108" s="695">
        <f>(400*(1+Synthèse!$G$42+Synthèse!$H$42+'BDD Coûts unitaires repères'!$H$10+'BDD Coûts unitaires repères'!$I$10))*1.1</f>
        <v>485.45336605702664</v>
      </c>
      <c r="J108" s="695">
        <f>I108*(1+J$10)</f>
        <v>491.76425981576796</v>
      </c>
      <c r="K108" s="695">
        <f t="shared" si="39"/>
        <v>496.68190241392563</v>
      </c>
      <c r="L108" s="695">
        <f t="shared" si="39"/>
        <v>501.64872143806491</v>
      </c>
      <c r="M108" s="695">
        <f t="shared" si="39"/>
        <v>506.66520865244559</v>
      </c>
      <c r="N108" s="695">
        <f t="shared" si="39"/>
        <v>511.73186073897006</v>
      </c>
      <c r="O108" s="695">
        <f t="shared" si="39"/>
        <v>516.84917934635973</v>
      </c>
      <c r="P108" s="695">
        <f t="shared" si="39"/>
        <v>522.01767113982339</v>
      </c>
      <c r="Q108" s="695">
        <f t="shared" si="39"/>
        <v>527.23784785122166</v>
      </c>
      <c r="R108" s="695">
        <f t="shared" si="39"/>
        <v>532.51022632973388</v>
      </c>
      <c r="S108" s="695">
        <f t="shared" si="39"/>
        <v>537.83532859303125</v>
      </c>
      <c r="T108" s="695">
        <f t="shared" si="39"/>
        <v>543.21368187896155</v>
      </c>
      <c r="U108" t="s">
        <v>167</v>
      </c>
    </row>
    <row r="109" spans="1:22">
      <c r="A109" t="s">
        <v>303</v>
      </c>
      <c r="B109" t="s">
        <v>141</v>
      </c>
      <c r="C109" t="s">
        <v>313</v>
      </c>
      <c r="D109" t="s">
        <v>315</v>
      </c>
      <c r="E109" t="s">
        <v>306</v>
      </c>
      <c r="F109" s="506" t="s">
        <v>145</v>
      </c>
      <c r="G109" s="506">
        <v>2024</v>
      </c>
      <c r="H109" s="738">
        <f t="shared" si="40"/>
        <v>1216.4311738246599</v>
      </c>
      <c r="I109" s="695">
        <v>1147.8289284399045</v>
      </c>
      <c r="J109" s="695">
        <f>I109*(1+J$10)</f>
        <v>1162.7507045096231</v>
      </c>
      <c r="K109" s="695">
        <f t="shared" ref="K109:T109" si="41">J109*(1+K$10)</f>
        <v>1174.3782115547194</v>
      </c>
      <c r="L109" s="695">
        <f t="shared" si="41"/>
        <v>1186.1219936702666</v>
      </c>
      <c r="M109" s="695">
        <f t="shared" si="41"/>
        <v>1197.9832136069692</v>
      </c>
      <c r="N109" s="695">
        <f t="shared" si="41"/>
        <v>1209.9630457430389</v>
      </c>
      <c r="O109" s="695">
        <f t="shared" si="41"/>
        <v>1222.0626762004692</v>
      </c>
      <c r="P109" s="695">
        <f t="shared" si="41"/>
        <v>1234.283302962474</v>
      </c>
      <c r="Q109" s="695">
        <f t="shared" si="41"/>
        <v>1246.6261359920986</v>
      </c>
      <c r="R109" s="695">
        <f t="shared" si="41"/>
        <v>1259.0923973520196</v>
      </c>
      <c r="S109" s="695">
        <f t="shared" si="41"/>
        <v>1271.6833213255397</v>
      </c>
      <c r="T109" s="695">
        <f t="shared" si="41"/>
        <v>1284.4001545387951</v>
      </c>
      <c r="U109" t="s">
        <v>167</v>
      </c>
      <c r="V109" s="888"/>
    </row>
    <row r="110" spans="1:22">
      <c r="A110" t="s">
        <v>303</v>
      </c>
      <c r="B110" t="s">
        <v>176</v>
      </c>
      <c r="C110" t="s">
        <v>316</v>
      </c>
      <c r="D110" t="s">
        <v>317</v>
      </c>
      <c r="E110" t="s">
        <v>318</v>
      </c>
      <c r="F110" s="506" t="s">
        <v>180</v>
      </c>
      <c r="G110" s="506">
        <v>2024</v>
      </c>
      <c r="H110" s="689">
        <f t="shared" si="38"/>
        <v>643.62925659568634</v>
      </c>
      <c r="I110" s="693">
        <v>643.62925659568623</v>
      </c>
      <c r="J110" s="693">
        <v>643.62925659568623</v>
      </c>
      <c r="K110" s="693">
        <v>643.62925659568623</v>
      </c>
      <c r="L110" s="693">
        <v>643.62925659568623</v>
      </c>
      <c r="M110" s="693">
        <v>643.62925659568623</v>
      </c>
      <c r="N110" s="693">
        <v>643.62925659568623</v>
      </c>
      <c r="O110" s="693">
        <v>643.62925659568623</v>
      </c>
      <c r="P110" s="693">
        <v>643.62925659568623</v>
      </c>
      <c r="Q110" s="693">
        <v>643.62925659568623</v>
      </c>
      <c r="R110" s="693">
        <v>643.62925659568623</v>
      </c>
      <c r="S110" s="693">
        <v>643.62925659568623</v>
      </c>
      <c r="T110" s="693">
        <v>643.62925659568623</v>
      </c>
      <c r="U110" t="s">
        <v>319</v>
      </c>
      <c r="V110" s="888" t="s">
        <v>320</v>
      </c>
    </row>
    <row r="111" spans="1:22">
      <c r="A111" t="s">
        <v>303</v>
      </c>
      <c r="B111" t="s">
        <v>176</v>
      </c>
      <c r="C111" t="s">
        <v>316</v>
      </c>
      <c r="D111" t="s">
        <v>321</v>
      </c>
      <c r="E111" t="s">
        <v>318</v>
      </c>
      <c r="F111" s="506" t="s">
        <v>180</v>
      </c>
      <c r="G111" s="506">
        <v>2024</v>
      </c>
      <c r="H111" s="689">
        <f t="shared" si="38"/>
        <v>1236.6722672716444</v>
      </c>
      <c r="I111" s="693">
        <v>1236.6722672716446</v>
      </c>
      <c r="J111" s="693">
        <v>1236.6722672716446</v>
      </c>
      <c r="K111" s="693">
        <v>1236.6722672716446</v>
      </c>
      <c r="L111" s="693">
        <v>1236.6722672716446</v>
      </c>
      <c r="M111" s="693">
        <v>1236.6722672716446</v>
      </c>
      <c r="N111" s="693">
        <v>1236.6722672716446</v>
      </c>
      <c r="O111" s="693">
        <v>1236.6722672716446</v>
      </c>
      <c r="P111" s="693">
        <v>1236.6722672716446</v>
      </c>
      <c r="Q111" s="693">
        <v>1236.6722672716446</v>
      </c>
      <c r="R111" s="693">
        <v>1236.6722672716446</v>
      </c>
      <c r="S111" s="693">
        <v>1236.6722672716446</v>
      </c>
      <c r="T111" s="693">
        <v>1236.6722672716446</v>
      </c>
      <c r="U111" t="s">
        <v>319</v>
      </c>
      <c r="V111" s="888" t="s">
        <v>320</v>
      </c>
    </row>
    <row r="112" spans="1:22">
      <c r="A112" t="s">
        <v>303</v>
      </c>
      <c r="B112" t="s">
        <v>176</v>
      </c>
      <c r="C112" t="s">
        <v>316</v>
      </c>
      <c r="D112" t="s">
        <v>322</v>
      </c>
      <c r="E112" t="s">
        <v>318</v>
      </c>
      <c r="F112" s="506" t="s">
        <v>180</v>
      </c>
      <c r="G112" s="506">
        <v>2024</v>
      </c>
      <c r="H112" s="689">
        <f t="shared" si="38"/>
        <v>951.83593779808541</v>
      </c>
      <c r="I112" s="695">
        <v>890.51069756174127</v>
      </c>
      <c r="J112" s="695">
        <v>890.51069756174127</v>
      </c>
      <c r="K112" s="695">
        <v>891.57173158436785</v>
      </c>
      <c r="L112" s="695">
        <v>892.63276560699455</v>
      </c>
      <c r="M112" s="695">
        <v>893.69379962962125</v>
      </c>
      <c r="N112" s="695">
        <v>894.75483365224818</v>
      </c>
      <c r="O112" s="695">
        <v>895.81586767487511</v>
      </c>
      <c r="P112" s="695">
        <v>942.04663580361216</v>
      </c>
      <c r="Q112" s="695">
        <v>988.27740393234922</v>
      </c>
      <c r="R112" s="695">
        <v>1034.508172061087</v>
      </c>
      <c r="S112" s="695">
        <v>1080.7389401898238</v>
      </c>
      <c r="T112" s="695">
        <v>1126.9697083185611</v>
      </c>
      <c r="U112" t="s">
        <v>319</v>
      </c>
      <c r="V112" s="888" t="s">
        <v>323</v>
      </c>
    </row>
    <row r="113" spans="1:22">
      <c r="A113" t="s">
        <v>303</v>
      </c>
      <c r="B113" t="s">
        <v>176</v>
      </c>
      <c r="C113" t="s">
        <v>316</v>
      </c>
      <c r="D113" t="s">
        <v>324</v>
      </c>
      <c r="E113" t="s">
        <v>318</v>
      </c>
      <c r="F113" s="506" t="s">
        <v>180</v>
      </c>
      <c r="G113" s="506">
        <v>2024</v>
      </c>
      <c r="H113" s="689">
        <f t="shared" si="38"/>
        <v>29897.308463196136</v>
      </c>
      <c r="I113" s="695">
        <v>29897.308463196128</v>
      </c>
      <c r="J113" s="695">
        <v>29897.308463196128</v>
      </c>
      <c r="K113" s="695">
        <v>29897.308463196128</v>
      </c>
      <c r="L113" s="695">
        <v>29897.308463196128</v>
      </c>
      <c r="M113" s="695">
        <v>29897.308463196128</v>
      </c>
      <c r="N113" s="695">
        <v>29897.308463196128</v>
      </c>
      <c r="O113" s="695">
        <v>29897.308463196128</v>
      </c>
      <c r="P113" s="695">
        <v>29897.308463196128</v>
      </c>
      <c r="Q113" s="695">
        <v>29897.308463196128</v>
      </c>
      <c r="R113" s="695">
        <v>29897.308463196128</v>
      </c>
      <c r="S113" s="695">
        <v>29897.308463196128</v>
      </c>
      <c r="T113" s="695">
        <v>29897.308463196128</v>
      </c>
      <c r="U113" t="s">
        <v>319</v>
      </c>
      <c r="V113" s="888" t="s">
        <v>323</v>
      </c>
    </row>
    <row r="114" spans="1:22">
      <c r="A114" t="s">
        <v>303</v>
      </c>
      <c r="B114" t="s">
        <v>176</v>
      </c>
      <c r="C114" t="s">
        <v>316</v>
      </c>
      <c r="D114" t="s">
        <v>325</v>
      </c>
      <c r="E114" t="s">
        <v>318</v>
      </c>
      <c r="F114" s="506" t="s">
        <v>180</v>
      </c>
      <c r="G114" s="506">
        <v>2024</v>
      </c>
      <c r="H114" s="689">
        <f t="shared" si="38"/>
        <v>15315.451099307524</v>
      </c>
      <c r="I114" s="695">
        <v>16144.546570125909</v>
      </c>
      <c r="J114" s="695">
        <v>16144.546570125909</v>
      </c>
      <c r="K114" s="695">
        <v>16144.546570125909</v>
      </c>
      <c r="L114" s="695">
        <v>16144.546570125909</v>
      </c>
      <c r="M114" s="695">
        <v>16144.546570125909</v>
      </c>
      <c r="N114" s="695">
        <v>16144.546570125909</v>
      </c>
      <c r="O114" s="695">
        <v>15803.932397017847</v>
      </c>
      <c r="P114" s="695">
        <v>15075.741680292083</v>
      </c>
      <c r="Q114" s="695">
        <v>14537.507567640318</v>
      </c>
      <c r="R114" s="695">
        <v>14129.399602460919</v>
      </c>
      <c r="S114" s="695">
        <v>13812.113843544041</v>
      </c>
      <c r="T114" s="695">
        <v>13559.438679979647</v>
      </c>
      <c r="U114" t="s">
        <v>319</v>
      </c>
      <c r="V114" s="888" t="s">
        <v>323</v>
      </c>
    </row>
    <row r="115" spans="1:22">
      <c r="A115" t="s">
        <v>303</v>
      </c>
      <c r="B115" t="s">
        <v>176</v>
      </c>
      <c r="C115" t="s">
        <v>316</v>
      </c>
      <c r="D115" t="s">
        <v>326</v>
      </c>
      <c r="E115" t="s">
        <v>318</v>
      </c>
      <c r="F115" s="506" t="s">
        <v>145</v>
      </c>
      <c r="G115" s="506">
        <v>2024</v>
      </c>
      <c r="H115" s="689">
        <f t="shared" si="38"/>
        <v>5063.6542828364272</v>
      </c>
      <c r="I115" s="695">
        <v>5063.6542828364281</v>
      </c>
      <c r="J115" s="695">
        <v>5063.6542828364281</v>
      </c>
      <c r="K115" s="695">
        <v>5063.6542828364281</v>
      </c>
      <c r="L115" s="695">
        <v>5063.6542828364281</v>
      </c>
      <c r="M115" s="695">
        <v>5063.6542828364281</v>
      </c>
      <c r="N115" s="695">
        <v>5063.6542828364281</v>
      </c>
      <c r="O115" s="695">
        <v>5063.6542828364281</v>
      </c>
      <c r="P115" s="695">
        <v>5063.6542828364281</v>
      </c>
      <c r="Q115" s="695">
        <v>5063.6542828364281</v>
      </c>
      <c r="R115" s="695">
        <v>5063.6542828364281</v>
      </c>
      <c r="S115" s="695">
        <v>5063.6542828364281</v>
      </c>
      <c r="T115" s="695">
        <v>5063.6542828364281</v>
      </c>
      <c r="U115" t="s">
        <v>327</v>
      </c>
      <c r="V115" s="888" t="s">
        <v>328</v>
      </c>
    </row>
    <row r="116" spans="1:22">
      <c r="A116" t="s">
        <v>303</v>
      </c>
      <c r="B116" t="s">
        <v>176</v>
      </c>
      <c r="C116" t="s">
        <v>316</v>
      </c>
      <c r="D116" t="s">
        <v>329</v>
      </c>
      <c r="E116" t="s">
        <v>318</v>
      </c>
      <c r="F116" s="506" t="s">
        <v>145</v>
      </c>
      <c r="G116" s="506">
        <v>2024</v>
      </c>
      <c r="H116" s="689">
        <f t="shared" si="38"/>
        <v>7091.3320372326343</v>
      </c>
      <c r="I116" s="695">
        <v>7091.3320372326343</v>
      </c>
      <c r="J116" s="695">
        <v>7091.3320372326343</v>
      </c>
      <c r="K116" s="695">
        <v>7091.3320372326343</v>
      </c>
      <c r="L116" s="695">
        <v>7091.3320372326343</v>
      </c>
      <c r="M116" s="695">
        <v>7091.3320372326343</v>
      </c>
      <c r="N116" s="695">
        <v>7091.3320372326343</v>
      </c>
      <c r="O116" s="695">
        <v>7091.3320372326343</v>
      </c>
      <c r="P116" s="695">
        <v>7091.3320372326343</v>
      </c>
      <c r="Q116" s="695">
        <v>7091.3320372326343</v>
      </c>
      <c r="R116" s="695">
        <v>7091.3320372326343</v>
      </c>
      <c r="S116" s="695">
        <v>7091.3320372326343</v>
      </c>
      <c r="T116" s="695">
        <v>7091.3320372326343</v>
      </c>
      <c r="U116" t="s">
        <v>327</v>
      </c>
      <c r="V116" s="888" t="s">
        <v>328</v>
      </c>
    </row>
    <row r="117" spans="1:22">
      <c r="A117" t="s">
        <v>303</v>
      </c>
      <c r="B117" t="s">
        <v>176</v>
      </c>
      <c r="C117" t="s">
        <v>316</v>
      </c>
      <c r="D117" t="s">
        <v>330</v>
      </c>
      <c r="E117" t="s">
        <v>318</v>
      </c>
      <c r="F117" s="506" t="s">
        <v>145</v>
      </c>
      <c r="G117" s="506">
        <v>2024</v>
      </c>
      <c r="H117" s="689">
        <f t="shared" si="38"/>
        <v>20221.58273063504</v>
      </c>
      <c r="I117" s="695">
        <v>20221.58273063504</v>
      </c>
      <c r="J117" s="695">
        <v>20221.58273063504</v>
      </c>
      <c r="K117" s="695">
        <v>20221.58273063504</v>
      </c>
      <c r="L117" s="695">
        <v>20221.58273063504</v>
      </c>
      <c r="M117" s="695">
        <v>20221.58273063504</v>
      </c>
      <c r="N117" s="695">
        <v>20221.58273063504</v>
      </c>
      <c r="O117" s="695">
        <v>20221.58273063504</v>
      </c>
      <c r="P117" s="695">
        <v>20221.58273063504</v>
      </c>
      <c r="Q117" s="695">
        <v>20221.58273063504</v>
      </c>
      <c r="R117" s="695">
        <v>20221.58273063504</v>
      </c>
      <c r="S117" s="695">
        <v>20221.58273063504</v>
      </c>
      <c r="T117" s="695">
        <v>20221.58273063504</v>
      </c>
      <c r="U117" t="s">
        <v>327</v>
      </c>
      <c r="V117" s="888" t="s">
        <v>331</v>
      </c>
    </row>
    <row r="118" spans="1:22">
      <c r="A118" t="s">
        <v>303</v>
      </c>
      <c r="B118" t="s">
        <v>176</v>
      </c>
      <c r="C118" t="s">
        <v>316</v>
      </c>
      <c r="D118" t="s">
        <v>332</v>
      </c>
      <c r="E118" t="s">
        <v>318</v>
      </c>
      <c r="F118" s="506" t="s">
        <v>145</v>
      </c>
      <c r="G118" s="506">
        <v>2024</v>
      </c>
      <c r="H118" s="689">
        <f t="shared" si="38"/>
        <v>221604.35143396692</v>
      </c>
      <c r="I118" s="695">
        <v>221604.35143396692</v>
      </c>
      <c r="J118" s="695">
        <v>221604.35143396692</v>
      </c>
      <c r="K118" s="695">
        <v>221604.35143396692</v>
      </c>
      <c r="L118" s="695">
        <v>221604.35143396692</v>
      </c>
      <c r="M118" s="695">
        <v>221604.35143396692</v>
      </c>
      <c r="N118" s="695">
        <v>221604.35143396692</v>
      </c>
      <c r="O118" s="695">
        <v>221604.35143396692</v>
      </c>
      <c r="P118" s="695">
        <v>221604.35143396692</v>
      </c>
      <c r="Q118" s="695">
        <v>221604.35143396692</v>
      </c>
      <c r="R118" s="695">
        <v>221604.35143396692</v>
      </c>
      <c r="S118" s="695">
        <v>221604.35143396692</v>
      </c>
      <c r="T118" s="695">
        <v>221604.35143396692</v>
      </c>
      <c r="U118" t="s">
        <v>327</v>
      </c>
      <c r="V118" s="888" t="s">
        <v>333</v>
      </c>
    </row>
    <row r="119" spans="1:22">
      <c r="A119" t="s">
        <v>303</v>
      </c>
      <c r="B119" t="s">
        <v>176</v>
      </c>
      <c r="C119" t="s">
        <v>316</v>
      </c>
      <c r="D119" t="s">
        <v>334</v>
      </c>
      <c r="E119" t="s">
        <v>335</v>
      </c>
      <c r="F119" s="506" t="s">
        <v>180</v>
      </c>
      <c r="G119" s="506">
        <v>2024</v>
      </c>
      <c r="H119" s="689">
        <f t="shared" si="38"/>
        <v>445.5894853354751</v>
      </c>
      <c r="I119" s="695">
        <v>445.5894853354751</v>
      </c>
      <c r="J119" s="695">
        <v>445.5894853354751</v>
      </c>
      <c r="K119" s="695">
        <v>445.5894853354751</v>
      </c>
      <c r="L119" s="695">
        <v>445.5894853354751</v>
      </c>
      <c r="M119" s="695">
        <v>445.5894853354751</v>
      </c>
      <c r="N119" s="695">
        <v>445.5894853354751</v>
      </c>
      <c r="O119" s="695">
        <v>445.5894853354751</v>
      </c>
      <c r="P119" s="695">
        <v>445.5894853354751</v>
      </c>
      <c r="Q119" s="695">
        <v>445.5894853354751</v>
      </c>
      <c r="R119" s="695">
        <v>445.5894853354751</v>
      </c>
      <c r="S119" s="695">
        <v>445.5894853354751</v>
      </c>
      <c r="T119" s="695">
        <v>445.5894853354751</v>
      </c>
      <c r="V119" s="888" t="s">
        <v>336</v>
      </c>
    </row>
    <row r="120" spans="1:22">
      <c r="A120" t="s">
        <v>303</v>
      </c>
      <c r="B120" t="s">
        <v>176</v>
      </c>
      <c r="C120" t="s">
        <v>316</v>
      </c>
      <c r="D120" t="s">
        <v>337</v>
      </c>
      <c r="E120" t="s">
        <v>335</v>
      </c>
      <c r="F120" s="506" t="s">
        <v>180</v>
      </c>
      <c r="G120" s="506">
        <v>2024</v>
      </c>
      <c r="H120" s="689">
        <f t="shared" si="38"/>
        <v>1485.2982844515834</v>
      </c>
      <c r="I120" s="695">
        <v>1485.2982844515836</v>
      </c>
      <c r="J120" s="695">
        <v>1485.2982844515836</v>
      </c>
      <c r="K120" s="695">
        <v>1485.2982844515836</v>
      </c>
      <c r="L120" s="695">
        <v>1485.2982844515836</v>
      </c>
      <c r="M120" s="695">
        <v>1485.2982844515836</v>
      </c>
      <c r="N120" s="695">
        <v>1485.2982844515836</v>
      </c>
      <c r="O120" s="695">
        <v>1485.2982844515836</v>
      </c>
      <c r="P120" s="695">
        <v>1485.2982844515836</v>
      </c>
      <c r="Q120" s="695">
        <v>1485.2982844515836</v>
      </c>
      <c r="R120" s="695">
        <v>1485.2982844515836</v>
      </c>
      <c r="S120" s="695">
        <v>1485.2982844515836</v>
      </c>
      <c r="T120" s="695">
        <v>1485.2982844515836</v>
      </c>
      <c r="V120" s="888" t="s">
        <v>336</v>
      </c>
    </row>
    <row r="121" spans="1:22">
      <c r="A121" t="s">
        <v>303</v>
      </c>
      <c r="B121" t="s">
        <v>176</v>
      </c>
      <c r="C121" t="s">
        <v>316</v>
      </c>
      <c r="D121" t="s">
        <v>338</v>
      </c>
      <c r="E121" t="s">
        <v>335</v>
      </c>
      <c r="F121" s="506" t="s">
        <v>180</v>
      </c>
      <c r="G121" s="506">
        <v>2024</v>
      </c>
      <c r="H121" s="689">
        <f t="shared" si="38"/>
        <v>441.28427291677502</v>
      </c>
      <c r="I121" s="695">
        <v>441.28427291677485</v>
      </c>
      <c r="J121" s="695">
        <v>441.28427291677485</v>
      </c>
      <c r="K121" s="695">
        <v>441.28427291677485</v>
      </c>
      <c r="L121" s="695">
        <v>441.28427291677485</v>
      </c>
      <c r="M121" s="695">
        <v>441.28427291677485</v>
      </c>
      <c r="N121" s="695">
        <v>441.28427291677485</v>
      </c>
      <c r="O121" s="695">
        <v>441.28427291677485</v>
      </c>
      <c r="P121" s="695">
        <v>441.28427291677485</v>
      </c>
      <c r="Q121" s="695">
        <v>441.28427291677485</v>
      </c>
      <c r="R121" s="695">
        <v>441.28427291677485</v>
      </c>
      <c r="S121" s="695">
        <v>441.28427291677485</v>
      </c>
      <c r="T121" s="695">
        <v>441.28427291677485</v>
      </c>
      <c r="V121" s="888"/>
    </row>
    <row r="122" spans="1:22">
      <c r="A122" t="s">
        <v>303</v>
      </c>
      <c r="B122" t="s">
        <v>176</v>
      </c>
      <c r="C122" t="s">
        <v>316</v>
      </c>
      <c r="D122" t="s">
        <v>339</v>
      </c>
      <c r="E122" t="s">
        <v>335</v>
      </c>
      <c r="F122" s="506" t="s">
        <v>180</v>
      </c>
      <c r="G122" s="506">
        <v>2024</v>
      </c>
      <c r="H122" s="689">
        <f t="shared" si="38"/>
        <v>1722.0849674800968</v>
      </c>
      <c r="I122" s="695">
        <v>1722.084967480097</v>
      </c>
      <c r="J122" s="695">
        <v>1722.084967480097</v>
      </c>
      <c r="K122" s="695">
        <v>1722.084967480097</v>
      </c>
      <c r="L122" s="695">
        <v>1722.084967480097</v>
      </c>
      <c r="M122" s="695">
        <v>1722.084967480097</v>
      </c>
      <c r="N122" s="695">
        <v>1722.084967480097</v>
      </c>
      <c r="O122" s="695">
        <v>1722.084967480097</v>
      </c>
      <c r="P122" s="695">
        <v>1722.084967480097</v>
      </c>
      <c r="Q122" s="695">
        <v>1722.084967480097</v>
      </c>
      <c r="R122" s="695">
        <v>1722.084967480097</v>
      </c>
      <c r="S122" s="695">
        <v>1722.084967480097</v>
      </c>
      <c r="T122" s="695">
        <v>1722.084967480097</v>
      </c>
      <c r="V122" s="888"/>
    </row>
    <row r="123" spans="1:22">
      <c r="A123" t="s">
        <v>303</v>
      </c>
      <c r="B123" t="s">
        <v>176</v>
      </c>
      <c r="C123" t="s">
        <v>316</v>
      </c>
      <c r="D123" t="s">
        <v>340</v>
      </c>
      <c r="E123" t="s">
        <v>318</v>
      </c>
      <c r="F123" s="506" t="s">
        <v>180</v>
      </c>
      <c r="G123" s="506">
        <v>2024</v>
      </c>
      <c r="H123" s="689">
        <f t="shared" si="38"/>
        <v>643.62925659568634</v>
      </c>
      <c r="I123" s="695">
        <v>643.62925659568623</v>
      </c>
      <c r="J123" s="695">
        <v>643.62925659568623</v>
      </c>
      <c r="K123" s="695">
        <v>643.62925659568623</v>
      </c>
      <c r="L123" s="695">
        <v>643.62925659568623</v>
      </c>
      <c r="M123" s="695">
        <v>643.62925659568623</v>
      </c>
      <c r="N123" s="695">
        <v>643.62925659568623</v>
      </c>
      <c r="O123" s="695">
        <v>643.62925659568623</v>
      </c>
      <c r="P123" s="695">
        <v>643.62925659568623</v>
      </c>
      <c r="Q123" s="695">
        <v>643.62925659568623</v>
      </c>
      <c r="R123" s="695">
        <v>643.62925659568623</v>
      </c>
      <c r="S123" s="695">
        <v>643.62925659568623</v>
      </c>
      <c r="T123" s="695">
        <v>643.62925659568623</v>
      </c>
    </row>
    <row r="124" spans="1:22">
      <c r="A124" t="s">
        <v>303</v>
      </c>
      <c r="B124" t="s">
        <v>176</v>
      </c>
      <c r="C124" t="s">
        <v>316</v>
      </c>
      <c r="D124" t="s">
        <v>341</v>
      </c>
      <c r="E124" t="s">
        <v>318</v>
      </c>
      <c r="F124" s="506" t="s">
        <v>180</v>
      </c>
      <c r="G124" s="506">
        <v>2024</v>
      </c>
      <c r="H124" s="689">
        <f t="shared" si="38"/>
        <v>6696.7579172882261</v>
      </c>
      <c r="I124" s="695">
        <v>6696.757917288227</v>
      </c>
      <c r="J124" s="695">
        <v>6696.757917288227</v>
      </c>
      <c r="K124" s="695">
        <v>6696.757917288227</v>
      </c>
      <c r="L124" s="695">
        <v>6696.757917288227</v>
      </c>
      <c r="M124" s="695">
        <v>6696.757917288227</v>
      </c>
      <c r="N124" s="695">
        <v>6696.757917288227</v>
      </c>
      <c r="O124" s="695">
        <v>6696.757917288227</v>
      </c>
      <c r="P124" s="695">
        <v>6696.757917288227</v>
      </c>
      <c r="Q124" s="695">
        <v>6696.757917288227</v>
      </c>
      <c r="R124" s="695">
        <v>6696.757917288227</v>
      </c>
      <c r="S124" s="695">
        <v>6696.757917288227</v>
      </c>
      <c r="T124" s="695">
        <v>6696.757917288227</v>
      </c>
    </row>
    <row r="125" spans="1:22">
      <c r="A125" t="s">
        <v>303</v>
      </c>
      <c r="B125" t="s">
        <v>176</v>
      </c>
      <c r="C125" t="s">
        <v>316</v>
      </c>
      <c r="D125" t="s">
        <v>342</v>
      </c>
      <c r="E125" s="743" t="s">
        <v>220</v>
      </c>
      <c r="F125" s="743" t="s">
        <v>220</v>
      </c>
      <c r="G125" s="743" t="s">
        <v>220</v>
      </c>
      <c r="H125" s="738" t="s">
        <v>220</v>
      </c>
      <c r="I125" s="695"/>
    </row>
    <row r="126" spans="1:22">
      <c r="A126" t="s">
        <v>303</v>
      </c>
      <c r="B126" t="s">
        <v>176</v>
      </c>
      <c r="C126" t="s">
        <v>316</v>
      </c>
      <c r="D126" t="s">
        <v>343</v>
      </c>
      <c r="E126" s="743" t="s">
        <v>220</v>
      </c>
      <c r="F126" s="743" t="s">
        <v>220</v>
      </c>
      <c r="G126" s="743" t="s">
        <v>220</v>
      </c>
      <c r="H126" s="738" t="s">
        <v>220</v>
      </c>
      <c r="I126" s="695"/>
    </row>
    <row r="127" spans="1:22">
      <c r="A127" t="s">
        <v>303</v>
      </c>
      <c r="B127" t="s">
        <v>176</v>
      </c>
      <c r="C127" t="s">
        <v>316</v>
      </c>
      <c r="D127" t="s">
        <v>344</v>
      </c>
      <c r="E127" s="743" t="s">
        <v>220</v>
      </c>
      <c r="F127" s="743" t="s">
        <v>220</v>
      </c>
      <c r="G127" s="743" t="s">
        <v>220</v>
      </c>
      <c r="H127" s="738" t="s">
        <v>220</v>
      </c>
      <c r="I127" s="695"/>
    </row>
    <row r="128" spans="1:22">
      <c r="A128" t="s">
        <v>303</v>
      </c>
      <c r="B128" t="s">
        <v>176</v>
      </c>
      <c r="C128" t="s">
        <v>316</v>
      </c>
      <c r="D128" t="s">
        <v>345</v>
      </c>
      <c r="E128" t="s">
        <v>318</v>
      </c>
      <c r="F128" s="506" t="s">
        <v>145</v>
      </c>
      <c r="G128" s="506">
        <v>2024</v>
      </c>
      <c r="H128" s="689">
        <f t="shared" ref="H128:H133" si="42">AVERAGE(I128:T128)</f>
        <v>2836.0586808187841</v>
      </c>
      <c r="I128" s="695">
        <v>2836.058680818785</v>
      </c>
      <c r="J128" s="695">
        <v>2836.058680818785</v>
      </c>
      <c r="K128" s="695">
        <v>2836.058680818785</v>
      </c>
      <c r="L128" s="695">
        <v>2836.058680818785</v>
      </c>
      <c r="M128" s="695">
        <v>2836.058680818785</v>
      </c>
      <c r="N128" s="695">
        <v>2836.058680818785</v>
      </c>
      <c r="O128" s="695">
        <v>2836.058680818785</v>
      </c>
      <c r="P128" s="695">
        <v>2836.058680818785</v>
      </c>
      <c r="Q128" s="695">
        <v>2836.058680818785</v>
      </c>
      <c r="R128" s="695">
        <v>2836.058680818785</v>
      </c>
      <c r="S128" s="695">
        <v>2836.058680818785</v>
      </c>
      <c r="T128" s="695">
        <v>2836.058680818785</v>
      </c>
    </row>
    <row r="129" spans="1:22">
      <c r="A129" t="s">
        <v>303</v>
      </c>
      <c r="B129" t="s">
        <v>176</v>
      </c>
      <c r="C129" t="s">
        <v>316</v>
      </c>
      <c r="D129" t="s">
        <v>341</v>
      </c>
      <c r="E129" t="s">
        <v>318</v>
      </c>
      <c r="F129" s="506" t="s">
        <v>145</v>
      </c>
      <c r="G129" s="506">
        <v>2024</v>
      </c>
      <c r="H129" s="689">
        <f t="shared" si="42"/>
        <v>6696.7579172882261</v>
      </c>
      <c r="I129" s="695">
        <v>6696.757917288227</v>
      </c>
      <c r="J129" s="695">
        <v>6696.757917288227</v>
      </c>
      <c r="K129" s="695">
        <v>6696.757917288227</v>
      </c>
      <c r="L129" s="695">
        <v>6696.757917288227</v>
      </c>
      <c r="M129" s="695">
        <v>6696.757917288227</v>
      </c>
      <c r="N129" s="695">
        <v>6696.757917288227</v>
      </c>
      <c r="O129" s="695">
        <v>6696.757917288227</v>
      </c>
      <c r="P129" s="695">
        <v>6696.757917288227</v>
      </c>
      <c r="Q129" s="695">
        <v>6696.757917288227</v>
      </c>
      <c r="R129" s="695">
        <v>6696.757917288227</v>
      </c>
      <c r="S129" s="695">
        <v>6696.757917288227</v>
      </c>
      <c r="T129" s="695">
        <v>6696.757917288227</v>
      </c>
    </row>
    <row r="130" spans="1:22">
      <c r="A130" t="s">
        <v>303</v>
      </c>
      <c r="B130" t="s">
        <v>176</v>
      </c>
      <c r="C130" t="s">
        <v>316</v>
      </c>
      <c r="D130" t="s">
        <v>346</v>
      </c>
      <c r="E130" t="s">
        <v>318</v>
      </c>
      <c r="F130" s="506" t="s">
        <v>145</v>
      </c>
      <c r="G130" s="506">
        <v>2024</v>
      </c>
      <c r="H130" s="689">
        <f t="shared" si="42"/>
        <v>15570.877015334097</v>
      </c>
      <c r="I130" s="695">
        <v>15570.877015334103</v>
      </c>
      <c r="J130" s="695">
        <v>15570.877015334103</v>
      </c>
      <c r="K130" s="695">
        <v>15570.877015334103</v>
      </c>
      <c r="L130" s="695">
        <v>15570.877015334103</v>
      </c>
      <c r="M130" s="695">
        <v>15570.877015334103</v>
      </c>
      <c r="N130" s="695">
        <v>15570.877015334103</v>
      </c>
      <c r="O130" s="695">
        <v>15570.877015334103</v>
      </c>
      <c r="P130" s="695">
        <v>15570.877015334103</v>
      </c>
      <c r="Q130" s="695">
        <v>15570.877015334103</v>
      </c>
      <c r="R130" s="695">
        <v>15570.877015334103</v>
      </c>
      <c r="S130" s="695">
        <v>15570.877015334103</v>
      </c>
      <c r="T130" s="695">
        <v>15570.877015334103</v>
      </c>
    </row>
    <row r="131" spans="1:22">
      <c r="A131" t="s">
        <v>303</v>
      </c>
      <c r="B131" t="s">
        <v>176</v>
      </c>
      <c r="C131" t="s">
        <v>316</v>
      </c>
      <c r="D131" t="s">
        <v>347</v>
      </c>
      <c r="E131" t="s">
        <v>318</v>
      </c>
      <c r="F131" s="506" t="s">
        <v>145</v>
      </c>
      <c r="G131" s="506">
        <v>2024</v>
      </c>
      <c r="H131" s="689">
        <f t="shared" si="42"/>
        <v>170312.0506775722</v>
      </c>
      <c r="I131" s="695">
        <v>170312.05067757223</v>
      </c>
      <c r="J131" s="695">
        <v>170312.05067757223</v>
      </c>
      <c r="K131" s="695">
        <v>170312.05067757223</v>
      </c>
      <c r="L131" s="695">
        <v>170312.05067757223</v>
      </c>
      <c r="M131" s="695">
        <v>170312.05067757223</v>
      </c>
      <c r="N131" s="695">
        <v>170312.05067757223</v>
      </c>
      <c r="O131" s="695">
        <v>170312.05067757223</v>
      </c>
      <c r="P131" s="695">
        <v>170312.05067757223</v>
      </c>
      <c r="Q131" s="695">
        <v>170312.05067757223</v>
      </c>
      <c r="R131" s="695">
        <v>170312.05067757223</v>
      </c>
      <c r="S131" s="695">
        <v>170312.05067757223</v>
      </c>
      <c r="T131" s="695">
        <v>170312.05067757223</v>
      </c>
    </row>
    <row r="132" spans="1:22">
      <c r="A132" t="s">
        <v>303</v>
      </c>
      <c r="B132" t="s">
        <v>176</v>
      </c>
      <c r="C132" t="s">
        <v>316</v>
      </c>
      <c r="D132" t="s">
        <v>348</v>
      </c>
      <c r="E132" t="s">
        <v>335</v>
      </c>
      <c r="F132" s="506" t="s">
        <v>180</v>
      </c>
      <c r="G132" s="506">
        <v>2024</v>
      </c>
      <c r="H132" s="689">
        <f t="shared" si="42"/>
        <v>147.04453016070676</v>
      </c>
      <c r="I132" s="695">
        <v>147.04453016070678</v>
      </c>
      <c r="J132" s="695">
        <v>147.04453016070678</v>
      </c>
      <c r="K132" s="695">
        <v>147.04453016070678</v>
      </c>
      <c r="L132" s="695">
        <v>147.04453016070678</v>
      </c>
      <c r="M132" s="695">
        <v>147.04453016070678</v>
      </c>
      <c r="N132" s="695">
        <v>147.04453016070678</v>
      </c>
      <c r="O132" s="695">
        <v>147.04453016070678</v>
      </c>
      <c r="P132" s="695">
        <v>147.04453016070678</v>
      </c>
      <c r="Q132" s="695">
        <v>147.04453016070678</v>
      </c>
      <c r="R132" s="695">
        <v>147.04453016070678</v>
      </c>
      <c r="S132" s="695">
        <v>147.04453016070678</v>
      </c>
      <c r="T132" s="695">
        <v>147.04453016070678</v>
      </c>
    </row>
    <row r="133" spans="1:22">
      <c r="A133" t="s">
        <v>303</v>
      </c>
      <c r="B133" t="s">
        <v>176</v>
      </c>
      <c r="C133" t="s">
        <v>316</v>
      </c>
      <c r="D133" t="s">
        <v>349</v>
      </c>
      <c r="E133" t="s">
        <v>335</v>
      </c>
      <c r="F133" s="506" t="s">
        <v>180</v>
      </c>
      <c r="G133" s="506">
        <v>2024</v>
      </c>
      <c r="H133" s="689">
        <f t="shared" si="42"/>
        <v>495.09942815052796</v>
      </c>
      <c r="I133" s="695">
        <v>495.0994281505279</v>
      </c>
      <c r="J133" s="695">
        <v>495.0994281505279</v>
      </c>
      <c r="K133" s="695">
        <v>495.0994281505279</v>
      </c>
      <c r="L133" s="695">
        <v>495.0994281505279</v>
      </c>
      <c r="M133" s="695">
        <v>495.0994281505279</v>
      </c>
      <c r="N133" s="695">
        <v>495.0994281505279</v>
      </c>
      <c r="O133" s="695">
        <v>495.0994281505279</v>
      </c>
      <c r="P133" s="695">
        <v>495.0994281505279</v>
      </c>
      <c r="Q133" s="695">
        <v>495.0994281505279</v>
      </c>
      <c r="R133" s="695">
        <v>495.0994281505279</v>
      </c>
      <c r="S133" s="695">
        <v>495.0994281505279</v>
      </c>
      <c r="T133" s="695">
        <v>495.0994281505279</v>
      </c>
    </row>
    <row r="134" spans="1:22">
      <c r="A134" t="s">
        <v>303</v>
      </c>
      <c r="B134" t="s">
        <v>176</v>
      </c>
      <c r="C134" t="s">
        <v>316</v>
      </c>
      <c r="D134" t="s">
        <v>350</v>
      </c>
      <c r="E134" s="743" t="s">
        <v>220</v>
      </c>
      <c r="F134" s="743" t="s">
        <v>220</v>
      </c>
      <c r="G134" s="743" t="s">
        <v>220</v>
      </c>
      <c r="H134" s="738" t="s">
        <v>220</v>
      </c>
      <c r="I134" s="695"/>
    </row>
    <row r="135" spans="1:22">
      <c r="A135" t="s">
        <v>303</v>
      </c>
      <c r="B135" t="s">
        <v>176</v>
      </c>
      <c r="C135" t="s">
        <v>316</v>
      </c>
      <c r="D135" t="s">
        <v>351</v>
      </c>
      <c r="E135" t="s">
        <v>335</v>
      </c>
      <c r="F135" s="506" t="s">
        <v>180</v>
      </c>
      <c r="G135" s="506">
        <v>2024</v>
      </c>
      <c r="H135" s="689">
        <f t="shared" ref="H135:H146" si="43">AVERAGE(I135:T135)</f>
        <v>538.15155233753023</v>
      </c>
      <c r="I135" s="695">
        <v>538.15155233753035</v>
      </c>
      <c r="J135" s="695">
        <v>538.15155233753035</v>
      </c>
      <c r="K135" s="695">
        <v>538.15155233753035</v>
      </c>
      <c r="L135" s="695">
        <v>538.15155233753035</v>
      </c>
      <c r="M135" s="695">
        <v>538.15155233753035</v>
      </c>
      <c r="N135" s="695">
        <v>538.15155233753035</v>
      </c>
      <c r="O135" s="695">
        <v>538.15155233753035</v>
      </c>
      <c r="P135" s="695">
        <v>538.15155233753035</v>
      </c>
      <c r="Q135" s="695">
        <v>538.15155233753035</v>
      </c>
      <c r="R135" s="695">
        <v>538.15155233753035</v>
      </c>
      <c r="S135" s="695">
        <v>538.15155233753035</v>
      </c>
      <c r="T135" s="695">
        <v>538.15155233753035</v>
      </c>
    </row>
    <row r="136" spans="1:22">
      <c r="A136" t="s">
        <v>303</v>
      </c>
      <c r="B136" t="s">
        <v>279</v>
      </c>
      <c r="C136" t="s">
        <v>352</v>
      </c>
      <c r="D136" t="s">
        <v>353</v>
      </c>
      <c r="E136" t="s">
        <v>354</v>
      </c>
      <c r="F136" s="506" t="s">
        <v>145</v>
      </c>
      <c r="G136" s="506">
        <v>2024</v>
      </c>
      <c r="H136" s="689">
        <f t="shared" si="43"/>
        <v>1372.5068598886264</v>
      </c>
      <c r="I136" s="695">
        <v>1411.9651950309712</v>
      </c>
      <c r="J136" s="695">
        <v>1407.7796000908243</v>
      </c>
      <c r="K136" s="695">
        <v>1403.594005150677</v>
      </c>
      <c r="L136" s="695">
        <v>1399.4084102105301</v>
      </c>
      <c r="M136" s="695">
        <v>1395.2228152703829</v>
      </c>
      <c r="N136" s="695">
        <v>1391.0372203302361</v>
      </c>
      <c r="O136" s="695">
        <v>1386.8516253900889</v>
      </c>
      <c r="P136" s="695">
        <v>1369.5159800727129</v>
      </c>
      <c r="Q136" s="695">
        <v>1352.1803347553368</v>
      </c>
      <c r="R136" s="695">
        <v>1334.8446894379606</v>
      </c>
      <c r="S136" s="695">
        <v>1317.5090441205846</v>
      </c>
      <c r="T136" s="695">
        <v>1300.1733988032083</v>
      </c>
      <c r="V136" t="s">
        <v>355</v>
      </c>
    </row>
    <row r="137" spans="1:22">
      <c r="A137" t="s">
        <v>303</v>
      </c>
      <c r="B137" t="s">
        <v>279</v>
      </c>
      <c r="C137" t="s">
        <v>352</v>
      </c>
      <c r="D137" t="s">
        <v>356</v>
      </c>
      <c r="E137" t="s">
        <v>354</v>
      </c>
      <c r="F137" s="506" t="s">
        <v>145</v>
      </c>
      <c r="G137" s="506">
        <v>2024</v>
      </c>
      <c r="H137" s="689">
        <f t="shared" si="43"/>
        <v>1166.6308309053322</v>
      </c>
      <c r="I137" s="695">
        <v>1200.1704157763256</v>
      </c>
      <c r="J137" s="695">
        <v>1196.6126600772004</v>
      </c>
      <c r="K137" s="695">
        <v>1193.0549043780754</v>
      </c>
      <c r="L137" s="695">
        <v>1189.4971486789507</v>
      </c>
      <c r="M137" s="695">
        <v>1185.9393929798255</v>
      </c>
      <c r="N137" s="695">
        <v>1182.3816372807005</v>
      </c>
      <c r="O137" s="695">
        <v>1178.8238815815755</v>
      </c>
      <c r="P137" s="695">
        <v>1164.088583061806</v>
      </c>
      <c r="Q137" s="695">
        <v>1149.3532845420361</v>
      </c>
      <c r="R137" s="695">
        <v>1134.6179860222667</v>
      </c>
      <c r="S137" s="695">
        <v>1119.8826875024968</v>
      </c>
      <c r="T137" s="695">
        <v>1105.1473889827273</v>
      </c>
      <c r="U137" t="s">
        <v>357</v>
      </c>
      <c r="V137" t="s">
        <v>355</v>
      </c>
    </row>
    <row r="138" spans="1:22">
      <c r="A138" t="s">
        <v>303</v>
      </c>
      <c r="B138" t="s">
        <v>279</v>
      </c>
      <c r="C138" t="s">
        <v>352</v>
      </c>
      <c r="D138" t="s">
        <v>358</v>
      </c>
      <c r="E138" t="s">
        <v>354</v>
      </c>
      <c r="F138" s="506" t="s">
        <v>145</v>
      </c>
      <c r="G138" s="506">
        <v>2024</v>
      </c>
      <c r="H138" s="689">
        <f t="shared" si="43"/>
        <v>751.5643518465514</v>
      </c>
      <c r="I138" s="695">
        <v>932.38227908278532</v>
      </c>
      <c r="J138" s="695">
        <v>892.55620135149525</v>
      </c>
      <c r="K138" s="695">
        <v>852.73012362020506</v>
      </c>
      <c r="L138" s="695">
        <v>812.90404588891488</v>
      </c>
      <c r="M138" s="695">
        <v>773.07796815762481</v>
      </c>
      <c r="N138" s="695">
        <v>733.25189042633463</v>
      </c>
      <c r="O138" s="695">
        <v>693.42581269504444</v>
      </c>
      <c r="P138" s="695">
        <v>684.18013519244391</v>
      </c>
      <c r="Q138" s="695">
        <v>674.93445768984327</v>
      </c>
      <c r="R138" s="695">
        <v>665.68878018724274</v>
      </c>
      <c r="S138" s="695">
        <v>656.4431026846421</v>
      </c>
      <c r="T138" s="695">
        <v>647.19742518204146</v>
      </c>
      <c r="V138" t="s">
        <v>355</v>
      </c>
    </row>
    <row r="139" spans="1:22">
      <c r="A139" t="s">
        <v>303</v>
      </c>
      <c r="B139" t="s">
        <v>279</v>
      </c>
      <c r="C139" t="s">
        <v>352</v>
      </c>
      <c r="D139" t="s">
        <v>359</v>
      </c>
      <c r="E139" t="s">
        <v>354</v>
      </c>
      <c r="F139" s="506" t="s">
        <v>145</v>
      </c>
      <c r="G139" s="506">
        <v>2024</v>
      </c>
      <c r="H139" s="689">
        <f t="shared" si="43"/>
        <v>1088.1020169889323</v>
      </c>
      <c r="I139" s="693">
        <v>1343.2694745405427</v>
      </c>
      <c r="J139" s="693">
        <v>1286.9691335184214</v>
      </c>
      <c r="K139" s="693">
        <v>1230.6687924963001</v>
      </c>
      <c r="L139" s="693">
        <v>1174.3684514741785</v>
      </c>
      <c r="M139" s="693">
        <v>1118.0681104520575</v>
      </c>
      <c r="N139" s="693">
        <v>1061.7677694299359</v>
      </c>
      <c r="O139" s="693">
        <v>1005.4674284078145</v>
      </c>
      <c r="P139" s="693">
        <v>992.75462184173864</v>
      </c>
      <c r="Q139" s="693">
        <v>980.04181527566288</v>
      </c>
      <c r="R139" s="693">
        <v>967.32900870958701</v>
      </c>
      <c r="S139" s="693">
        <v>954.61620214351126</v>
      </c>
      <c r="T139" s="693">
        <v>941.90339557743539</v>
      </c>
      <c r="V139" t="s">
        <v>355</v>
      </c>
    </row>
    <row r="140" spans="1:22">
      <c r="A140" t="s">
        <v>303</v>
      </c>
      <c r="B140" t="s">
        <v>279</v>
      </c>
      <c r="C140" t="s">
        <v>352</v>
      </c>
      <c r="D140" t="s">
        <v>360</v>
      </c>
      <c r="E140" t="s">
        <v>354</v>
      </c>
      <c r="F140" s="506" t="s">
        <v>145</v>
      </c>
      <c r="G140" s="506">
        <v>2024</v>
      </c>
      <c r="H140" s="689">
        <f t="shared" si="43"/>
        <v>2282.0978028277382</v>
      </c>
      <c r="I140" s="693">
        <v>2559.2521890177277</v>
      </c>
      <c r="J140" s="693">
        <v>2502.537257618797</v>
      </c>
      <c r="K140" s="693">
        <v>2445.8223262198658</v>
      </c>
      <c r="L140" s="693">
        <v>2389.107394820935</v>
      </c>
      <c r="M140" s="693">
        <v>2332.3924634220043</v>
      </c>
      <c r="N140" s="693">
        <v>2275.6775320230736</v>
      </c>
      <c r="O140" s="693">
        <v>2218.9626006241424</v>
      </c>
      <c r="P140" s="693">
        <v>2190.0698584285155</v>
      </c>
      <c r="Q140" s="693">
        <v>2161.1771162328887</v>
      </c>
      <c r="R140" s="693">
        <v>2132.2843740372618</v>
      </c>
      <c r="S140" s="693">
        <v>2103.391631841635</v>
      </c>
      <c r="T140" s="693">
        <v>2074.4988896460081</v>
      </c>
      <c r="V140" t="s">
        <v>355</v>
      </c>
    </row>
    <row r="141" spans="1:22">
      <c r="A141" t="s">
        <v>303</v>
      </c>
      <c r="B141" t="s">
        <v>279</v>
      </c>
      <c r="C141" t="s">
        <v>352</v>
      </c>
      <c r="D141" t="s">
        <v>361</v>
      </c>
      <c r="E141" t="s">
        <v>354</v>
      </c>
      <c r="F141" s="506" t="s">
        <v>145</v>
      </c>
      <c r="G141" s="506">
        <v>2024</v>
      </c>
      <c r="H141" s="689">
        <f t="shared" si="43"/>
        <v>4450.5133378313758</v>
      </c>
      <c r="I141" s="693">
        <v>4450.5133378313758</v>
      </c>
      <c r="J141" s="693">
        <v>4450.5133378313758</v>
      </c>
      <c r="K141" s="693">
        <v>4450.5133378313758</v>
      </c>
      <c r="L141" s="693">
        <v>4450.5133378313758</v>
      </c>
      <c r="M141" s="693">
        <v>4450.5133378313758</v>
      </c>
      <c r="N141" s="693">
        <v>4450.5133378313758</v>
      </c>
      <c r="O141" s="693">
        <v>4450.5133378313758</v>
      </c>
      <c r="P141" s="693">
        <v>4450.5133378313758</v>
      </c>
      <c r="Q141" s="693">
        <v>4450.5133378313758</v>
      </c>
      <c r="R141" s="693">
        <v>4450.5133378313758</v>
      </c>
      <c r="S141" s="693">
        <v>4450.5133378313758</v>
      </c>
      <c r="T141" s="693">
        <v>4450.5133378313758</v>
      </c>
      <c r="V141" t="s">
        <v>362</v>
      </c>
    </row>
    <row r="142" spans="1:22">
      <c r="A142" t="s">
        <v>303</v>
      </c>
      <c r="B142" t="s">
        <v>279</v>
      </c>
      <c r="C142" t="s">
        <v>352</v>
      </c>
      <c r="D142" t="s">
        <v>363</v>
      </c>
      <c r="E142" t="s">
        <v>354</v>
      </c>
      <c r="F142" s="506" t="s">
        <v>145</v>
      </c>
      <c r="G142" s="506">
        <v>2024</v>
      </c>
      <c r="H142" s="689">
        <f t="shared" si="43"/>
        <v>1224.8329331202187</v>
      </c>
      <c r="I142" s="693">
        <v>1224.832933120219</v>
      </c>
      <c r="J142" s="693">
        <v>1224.832933120219</v>
      </c>
      <c r="K142" s="693">
        <v>1224.832933120219</v>
      </c>
      <c r="L142" s="693">
        <v>1224.832933120219</v>
      </c>
      <c r="M142" s="693">
        <v>1224.832933120219</v>
      </c>
      <c r="N142" s="693">
        <v>1224.832933120219</v>
      </c>
      <c r="O142" s="693">
        <v>1224.832933120219</v>
      </c>
      <c r="P142" s="693">
        <v>1224.832933120219</v>
      </c>
      <c r="Q142" s="693">
        <v>1224.832933120219</v>
      </c>
      <c r="R142" s="693">
        <v>1224.832933120219</v>
      </c>
      <c r="S142" s="693">
        <v>1224.832933120219</v>
      </c>
      <c r="T142" s="693">
        <v>1224.832933120219</v>
      </c>
      <c r="V142" t="s">
        <v>364</v>
      </c>
    </row>
    <row r="143" spans="1:22">
      <c r="A143" t="s">
        <v>303</v>
      </c>
      <c r="B143" t="s">
        <v>279</v>
      </c>
      <c r="C143" t="s">
        <v>352</v>
      </c>
      <c r="D143" t="s">
        <v>365</v>
      </c>
      <c r="E143" t="s">
        <v>354</v>
      </c>
      <c r="F143" s="506" t="s">
        <v>145</v>
      </c>
      <c r="G143" s="506">
        <v>2024</v>
      </c>
      <c r="H143" s="689">
        <f t="shared" si="43"/>
        <v>2117.838002939448</v>
      </c>
      <c r="I143" s="693">
        <v>2588.7897007281658</v>
      </c>
      <c r="J143" s="693">
        <v>2484.7758288239093</v>
      </c>
      <c r="K143" s="693">
        <v>2380.7619569196527</v>
      </c>
      <c r="L143" s="693">
        <v>2276.7480850153961</v>
      </c>
      <c r="M143" s="693">
        <v>2172.7342131111395</v>
      </c>
      <c r="N143" s="693">
        <v>2068.7203412068825</v>
      </c>
      <c r="O143" s="693">
        <v>1964.7064693026261</v>
      </c>
      <c r="P143" s="693">
        <v>1941.5922755461245</v>
      </c>
      <c r="Q143" s="693">
        <v>1918.478081789623</v>
      </c>
      <c r="R143" s="693">
        <v>1895.3638880331216</v>
      </c>
      <c r="S143" s="693">
        <v>1872.2496942766202</v>
      </c>
      <c r="T143" s="693">
        <v>1849.1355005201185</v>
      </c>
      <c r="V143" t="s">
        <v>355</v>
      </c>
    </row>
    <row r="144" spans="1:22">
      <c r="A144" t="s">
        <v>303</v>
      </c>
      <c r="B144" t="s">
        <v>279</v>
      </c>
      <c r="C144" t="s">
        <v>352</v>
      </c>
      <c r="D144" t="s">
        <v>366</v>
      </c>
      <c r="E144" t="s">
        <v>354</v>
      </c>
      <c r="F144" s="506" t="s">
        <v>145</v>
      </c>
      <c r="G144" s="506">
        <v>2024</v>
      </c>
      <c r="H144" s="689">
        <f t="shared" si="43"/>
        <v>2702.9160324008917</v>
      </c>
      <c r="I144" s="693">
        <v>3166.6445446407029</v>
      </c>
      <c r="J144" s="693">
        <v>3062.6306727364467</v>
      </c>
      <c r="K144" s="693">
        <v>2958.6168008321897</v>
      </c>
      <c r="L144" s="693">
        <v>2854.6029289279331</v>
      </c>
      <c r="M144" s="693">
        <v>2750.5890570236761</v>
      </c>
      <c r="N144" s="693">
        <v>2646.5751851194195</v>
      </c>
      <c r="O144" s="693">
        <v>2542.5613132151634</v>
      </c>
      <c r="P144" s="693">
        <v>2525.2256678977869</v>
      </c>
      <c r="Q144" s="693">
        <v>2507.8900225804109</v>
      </c>
      <c r="R144" s="693">
        <v>2490.5543772630349</v>
      </c>
      <c r="S144" s="693">
        <v>2473.2187319456589</v>
      </c>
      <c r="T144" s="693">
        <v>2455.8830866282824</v>
      </c>
      <c r="V144" t="s">
        <v>355</v>
      </c>
    </row>
    <row r="145" spans="1:22">
      <c r="A145" t="s">
        <v>303</v>
      </c>
      <c r="B145" t="s">
        <v>279</v>
      </c>
      <c r="C145" t="s">
        <v>352</v>
      </c>
      <c r="D145" t="s">
        <v>367</v>
      </c>
      <c r="E145" t="s">
        <v>354</v>
      </c>
      <c r="F145" s="506" t="s">
        <v>145</v>
      </c>
      <c r="G145" s="506">
        <v>2024</v>
      </c>
      <c r="H145" s="689">
        <f t="shared" si="43"/>
        <v>3.5518002454277</v>
      </c>
      <c r="I145" s="693">
        <v>3.5518002454277</v>
      </c>
      <c r="J145" s="693">
        <v>3.5518002454277</v>
      </c>
      <c r="K145" s="693">
        <v>3.5518002454277</v>
      </c>
      <c r="L145" s="693">
        <v>3.5518002454277</v>
      </c>
      <c r="M145" s="693">
        <v>3.5518002454277</v>
      </c>
      <c r="N145" s="693">
        <v>3.5518002454277</v>
      </c>
      <c r="O145" s="693">
        <v>3.5518002454277</v>
      </c>
      <c r="P145" s="693">
        <v>3.5518002454277</v>
      </c>
      <c r="Q145" s="693">
        <v>3.5518002454277</v>
      </c>
      <c r="R145" s="693">
        <v>3.5518002454277</v>
      </c>
      <c r="S145" s="693">
        <v>3.5518002454277</v>
      </c>
      <c r="T145" s="693">
        <v>3.5518002454277</v>
      </c>
      <c r="U145" t="s">
        <v>368</v>
      </c>
      <c r="V145" t="s">
        <v>369</v>
      </c>
    </row>
    <row r="146" spans="1:22">
      <c r="A146" t="s">
        <v>303</v>
      </c>
      <c r="B146" t="s">
        <v>279</v>
      </c>
      <c r="C146" t="s">
        <v>352</v>
      </c>
      <c r="D146" t="s">
        <v>370</v>
      </c>
      <c r="E146" t="s">
        <v>354</v>
      </c>
      <c r="F146" s="506" t="s">
        <v>145</v>
      </c>
      <c r="G146" s="506">
        <v>2024</v>
      </c>
      <c r="H146" s="689">
        <f t="shared" si="43"/>
        <v>8.1192195507987073</v>
      </c>
      <c r="I146" s="693">
        <v>8.1192195507987091</v>
      </c>
      <c r="J146" s="693">
        <v>8.1192195507987091</v>
      </c>
      <c r="K146" s="693">
        <v>8.1192195507987091</v>
      </c>
      <c r="L146" s="693">
        <v>8.1192195507987091</v>
      </c>
      <c r="M146" s="693">
        <v>8.1192195507987091</v>
      </c>
      <c r="N146" s="693">
        <v>8.1192195507987091</v>
      </c>
      <c r="O146" s="693">
        <v>8.1192195507987091</v>
      </c>
      <c r="P146" s="693">
        <v>8.1192195507987091</v>
      </c>
      <c r="Q146" s="693">
        <v>8.1192195507987091</v>
      </c>
      <c r="R146" s="693">
        <v>8.1192195507987091</v>
      </c>
      <c r="S146" s="693">
        <v>8.1192195507987091</v>
      </c>
      <c r="T146" s="693">
        <v>8.1192195507987091</v>
      </c>
      <c r="U146" t="s">
        <v>368</v>
      </c>
      <c r="V146" t="s">
        <v>369</v>
      </c>
    </row>
    <row r="147" spans="1:22">
      <c r="A147" t="s">
        <v>303</v>
      </c>
      <c r="B147" t="s">
        <v>279</v>
      </c>
      <c r="C147" t="s">
        <v>352</v>
      </c>
      <c r="D147" t="s">
        <v>371</v>
      </c>
      <c r="E147" s="743" t="s">
        <v>220</v>
      </c>
      <c r="F147" s="743" t="s">
        <v>220</v>
      </c>
      <c r="G147" s="743" t="s">
        <v>220</v>
      </c>
      <c r="H147" s="689" t="s">
        <v>220</v>
      </c>
      <c r="I147" s="693"/>
    </row>
    <row r="148" spans="1:22">
      <c r="A148" t="s">
        <v>303</v>
      </c>
      <c r="B148" t="s">
        <v>279</v>
      </c>
      <c r="C148" t="s">
        <v>372</v>
      </c>
      <c r="D148" t="s">
        <v>373</v>
      </c>
      <c r="E148" t="s">
        <v>354</v>
      </c>
      <c r="F148" s="506" t="s">
        <v>145</v>
      </c>
      <c r="G148" s="506">
        <v>2024</v>
      </c>
      <c r="H148" s="689">
        <f t="shared" ref="H148:H152" si="44">AVERAGE(I148:T148)</f>
        <v>1357.2182149952514</v>
      </c>
      <c r="I148" s="693">
        <v>1357.2182149952514</v>
      </c>
      <c r="J148" s="693">
        <v>1357.2182149952514</v>
      </c>
      <c r="K148" s="693">
        <v>1357.2182149952514</v>
      </c>
      <c r="L148" s="693">
        <v>1357.2182149952514</v>
      </c>
      <c r="M148" s="693">
        <v>1357.2182149952514</v>
      </c>
      <c r="N148" s="693">
        <v>1357.2182149952514</v>
      </c>
      <c r="O148" s="693">
        <v>1357.2182149952514</v>
      </c>
      <c r="P148" s="693">
        <v>1357.2182149952514</v>
      </c>
      <c r="Q148" s="693">
        <v>1357.2182149952514</v>
      </c>
      <c r="R148" s="693">
        <v>1357.2182149952514</v>
      </c>
      <c r="S148" s="693">
        <v>1357.2182149952514</v>
      </c>
      <c r="T148" s="693">
        <v>1357.2182149952514</v>
      </c>
      <c r="V148" t="s">
        <v>374</v>
      </c>
    </row>
    <row r="149" spans="1:22">
      <c r="A149" t="s">
        <v>303</v>
      </c>
      <c r="B149" t="s">
        <v>279</v>
      </c>
      <c r="C149" t="s">
        <v>372</v>
      </c>
      <c r="D149" t="s">
        <v>375</v>
      </c>
      <c r="E149" t="s">
        <v>354</v>
      </c>
      <c r="F149" s="506" t="s">
        <v>145</v>
      </c>
      <c r="G149" s="506">
        <v>2024</v>
      </c>
      <c r="H149" s="689">
        <f t="shared" si="44"/>
        <v>1490.679799974959</v>
      </c>
      <c r="I149" s="693">
        <v>1490.679799974959</v>
      </c>
      <c r="J149" s="693">
        <v>1490.679799974959</v>
      </c>
      <c r="K149" s="693">
        <v>1490.679799974959</v>
      </c>
      <c r="L149" s="693">
        <v>1490.679799974959</v>
      </c>
      <c r="M149" s="693">
        <v>1490.679799974959</v>
      </c>
      <c r="N149" s="693">
        <v>1490.679799974959</v>
      </c>
      <c r="O149" s="693">
        <v>1490.679799974959</v>
      </c>
      <c r="P149" s="693">
        <v>1490.679799974959</v>
      </c>
      <c r="Q149" s="693">
        <v>1490.679799974959</v>
      </c>
      <c r="R149" s="693">
        <v>1490.679799974959</v>
      </c>
      <c r="S149" s="693">
        <v>1490.679799974959</v>
      </c>
      <c r="T149" s="693">
        <v>1490.679799974959</v>
      </c>
      <c r="V149" t="s">
        <v>374</v>
      </c>
    </row>
    <row r="150" spans="1:22">
      <c r="A150" t="s">
        <v>303</v>
      </c>
      <c r="B150" t="s">
        <v>279</v>
      </c>
      <c r="C150" t="s">
        <v>372</v>
      </c>
      <c r="D150" t="s">
        <v>376</v>
      </c>
      <c r="E150" t="s">
        <v>354</v>
      </c>
      <c r="F150" s="506" t="s">
        <v>145</v>
      </c>
      <c r="G150" s="506">
        <v>2024</v>
      </c>
      <c r="H150" s="689">
        <f t="shared" si="44"/>
        <v>1964.2531660319862</v>
      </c>
      <c r="I150" s="693">
        <v>1964.2531660319858</v>
      </c>
      <c r="J150" s="693">
        <v>1964.2531660319858</v>
      </c>
      <c r="K150" s="693">
        <v>1964.2531660319858</v>
      </c>
      <c r="L150" s="693">
        <v>1964.2531660319858</v>
      </c>
      <c r="M150" s="693">
        <v>1964.2531660319858</v>
      </c>
      <c r="N150" s="693">
        <v>1964.2531660319858</v>
      </c>
      <c r="O150" s="693">
        <v>1964.2531660319858</v>
      </c>
      <c r="P150" s="693">
        <v>1964.2531660319858</v>
      </c>
      <c r="Q150" s="693">
        <v>1964.2531660319858</v>
      </c>
      <c r="R150" s="693">
        <v>1964.2531660319858</v>
      </c>
      <c r="S150" s="693">
        <v>1964.2531660319858</v>
      </c>
      <c r="T150" s="693">
        <v>1964.2531660319858</v>
      </c>
      <c r="V150" t="s">
        <v>374</v>
      </c>
    </row>
    <row r="151" spans="1:22">
      <c r="A151" t="s">
        <v>303</v>
      </c>
      <c r="B151" t="s">
        <v>279</v>
      </c>
      <c r="C151" t="s">
        <v>372</v>
      </c>
      <c r="D151" t="s">
        <v>377</v>
      </c>
      <c r="E151" t="s">
        <v>354</v>
      </c>
      <c r="F151" s="506" t="s">
        <v>145</v>
      </c>
      <c r="G151" s="506">
        <v>2024</v>
      </c>
      <c r="H151" s="689">
        <f t="shared" si="44"/>
        <v>2311.8990688420304</v>
      </c>
      <c r="I151" s="693">
        <v>2311.8990688420304</v>
      </c>
      <c r="J151" s="693">
        <v>2311.8990688420304</v>
      </c>
      <c r="K151" s="693">
        <v>2311.8990688420304</v>
      </c>
      <c r="L151" s="693">
        <v>2311.8990688420304</v>
      </c>
      <c r="M151" s="693">
        <v>2311.8990688420304</v>
      </c>
      <c r="N151" s="693">
        <v>2311.8990688420304</v>
      </c>
      <c r="O151" s="693">
        <v>2311.8990688420304</v>
      </c>
      <c r="P151" s="693">
        <v>2311.8990688420304</v>
      </c>
      <c r="Q151" s="693">
        <v>2311.8990688420304</v>
      </c>
      <c r="R151" s="693">
        <v>2311.8990688420304</v>
      </c>
      <c r="S151" s="693">
        <v>2311.8990688420304</v>
      </c>
      <c r="T151" s="693">
        <v>2311.8990688420304</v>
      </c>
      <c r="V151" t="s">
        <v>374</v>
      </c>
    </row>
    <row r="152" spans="1:22">
      <c r="A152" t="s">
        <v>303</v>
      </c>
      <c r="B152" t="s">
        <v>279</v>
      </c>
      <c r="C152" t="s">
        <v>378</v>
      </c>
      <c r="D152" t="s">
        <v>379</v>
      </c>
      <c r="E152" t="s">
        <v>380</v>
      </c>
      <c r="F152" s="506" t="s">
        <v>145</v>
      </c>
      <c r="G152" s="506">
        <v>2024</v>
      </c>
      <c r="H152" s="689">
        <f t="shared" si="44"/>
        <v>1576.7840483489638</v>
      </c>
      <c r="I152" s="693">
        <v>1576.7840483489638</v>
      </c>
      <c r="J152" s="693">
        <v>1576.7840483489638</v>
      </c>
      <c r="K152" s="693">
        <v>1576.7840483489638</v>
      </c>
      <c r="L152" s="693">
        <v>1576.7840483489638</v>
      </c>
      <c r="M152" s="693">
        <v>1576.7840483489638</v>
      </c>
      <c r="N152" s="693">
        <v>1576.7840483489638</v>
      </c>
      <c r="O152" s="693">
        <v>1576.7840483489638</v>
      </c>
      <c r="P152" s="693">
        <v>1576.7840483489638</v>
      </c>
      <c r="Q152" s="693">
        <v>1576.7840483489638</v>
      </c>
      <c r="R152" s="693">
        <v>1576.7840483489638</v>
      </c>
      <c r="S152" s="693">
        <v>1576.7840483489638</v>
      </c>
      <c r="T152" s="693">
        <v>1576.7840483489638</v>
      </c>
      <c r="V152" t="s">
        <v>381</v>
      </c>
    </row>
  </sheetData>
  <autoFilter ref="A22:V152" xr:uid="{91F0964D-DF20-48E1-89B2-FA759837A18E}"/>
  <phoneticPr fontId="17" type="noConversion"/>
  <hyperlinks>
    <hyperlink ref="V49" r:id="rId1" xr:uid="{23DA2A64-F24A-42B7-8F42-5B60832F826A}"/>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E6C0-5C01-48B8-954D-94245C394663}">
  <sheetPr>
    <tabColor theme="7" tint="0.39997558519241921"/>
  </sheetPr>
  <dimension ref="A1:J106"/>
  <sheetViews>
    <sheetView zoomScale="87" zoomScaleNormal="70" workbookViewId="0">
      <pane ySplit="1" topLeftCell="A2" activePane="bottomLeft" state="frozen"/>
      <selection pane="bottomLeft" activeCell="N6" sqref="A1:XFD1048576"/>
    </sheetView>
  </sheetViews>
  <sheetFormatPr defaultColWidth="11.42578125" defaultRowHeight="15"/>
  <cols>
    <col min="3" max="3" width="40.85546875" customWidth="1"/>
    <col min="4" max="4" width="60.140625" customWidth="1"/>
  </cols>
  <sheetData>
    <row r="1" spans="1:10" s="505" customFormat="1" ht="30" collapsed="1">
      <c r="A1" s="880" t="s">
        <v>131</v>
      </c>
      <c r="B1" s="713" t="s">
        <v>132</v>
      </c>
      <c r="C1" s="713" t="s">
        <v>133</v>
      </c>
      <c r="D1" s="883" t="s">
        <v>134</v>
      </c>
      <c r="E1" s="713" t="s">
        <v>135</v>
      </c>
      <c r="F1" s="713" t="s">
        <v>136</v>
      </c>
      <c r="G1" s="884" t="s">
        <v>382</v>
      </c>
      <c r="H1" s="881" t="s">
        <v>383</v>
      </c>
      <c r="I1" s="713" t="s">
        <v>113</v>
      </c>
      <c r="J1" s="882" t="s">
        <v>139</v>
      </c>
    </row>
    <row r="2" spans="1:10" s="10" customFormat="1">
      <c r="A2" t="s">
        <v>140</v>
      </c>
      <c r="B2" t="s">
        <v>141</v>
      </c>
      <c r="C2" t="s">
        <v>384</v>
      </c>
      <c r="D2" s="912" t="s">
        <v>385</v>
      </c>
      <c r="E2" t="s">
        <v>168</v>
      </c>
      <c r="F2" s="879" t="s">
        <v>20</v>
      </c>
      <c r="G2" s="879" t="s">
        <v>20</v>
      </c>
      <c r="H2" s="879" t="s">
        <v>20</v>
      </c>
      <c r="I2" s="879" t="s">
        <v>20</v>
      </c>
      <c r="J2" s="879" t="s">
        <v>20</v>
      </c>
    </row>
    <row r="3" spans="1:10" s="10" customFormat="1">
      <c r="A3" t="s">
        <v>140</v>
      </c>
      <c r="B3" t="s">
        <v>141</v>
      </c>
      <c r="C3" t="s">
        <v>142</v>
      </c>
      <c r="D3" s="912" t="s">
        <v>386</v>
      </c>
      <c r="E3" t="s">
        <v>168</v>
      </c>
      <c r="F3" s="879"/>
      <c r="G3" s="879"/>
      <c r="H3" s="879"/>
      <c r="I3" s="879"/>
      <c r="J3" s="879"/>
    </row>
    <row r="4" spans="1:10" s="10" customFormat="1">
      <c r="A4" t="s">
        <v>140</v>
      </c>
      <c r="B4" t="s">
        <v>176</v>
      </c>
      <c r="C4" t="s">
        <v>177</v>
      </c>
      <c r="D4" s="690" t="s">
        <v>178</v>
      </c>
      <c r="E4" t="s">
        <v>179</v>
      </c>
      <c r="F4" s="879"/>
      <c r="G4" s="879"/>
      <c r="H4" s="879"/>
      <c r="I4" s="879"/>
      <c r="J4" s="879"/>
    </row>
    <row r="5" spans="1:10" s="10" customFormat="1">
      <c r="A5" t="s">
        <v>140</v>
      </c>
      <c r="B5" t="s">
        <v>176</v>
      </c>
      <c r="C5" t="s">
        <v>177</v>
      </c>
      <c r="D5" s="690" t="s">
        <v>182</v>
      </c>
      <c r="E5" t="s">
        <v>179</v>
      </c>
      <c r="F5" s="879"/>
      <c r="G5" s="879"/>
      <c r="H5" s="879"/>
      <c r="I5" s="879"/>
      <c r="J5" s="879"/>
    </row>
    <row r="6" spans="1:10" s="10" customFormat="1">
      <c r="A6" t="s">
        <v>140</v>
      </c>
      <c r="B6" t="s">
        <v>176</v>
      </c>
      <c r="C6" t="s">
        <v>177</v>
      </c>
      <c r="D6" s="690" t="s">
        <v>183</v>
      </c>
      <c r="E6" t="s">
        <v>179</v>
      </c>
      <c r="F6" s="879"/>
      <c r="G6" s="879"/>
      <c r="H6" s="879"/>
      <c r="I6" s="879"/>
      <c r="J6" s="879"/>
    </row>
    <row r="7" spans="1:10" s="10" customFormat="1">
      <c r="A7" t="s">
        <v>140</v>
      </c>
      <c r="B7" t="s">
        <v>176</v>
      </c>
      <c r="C7" t="s">
        <v>177</v>
      </c>
      <c r="D7" s="690" t="s">
        <v>184</v>
      </c>
      <c r="E7" t="s">
        <v>179</v>
      </c>
      <c r="F7" s="879"/>
      <c r="G7" s="879"/>
      <c r="H7" s="879"/>
      <c r="I7" s="879"/>
      <c r="J7" s="879"/>
    </row>
    <row r="8" spans="1:10" s="10" customFormat="1">
      <c r="A8" t="s">
        <v>140</v>
      </c>
      <c r="B8" t="s">
        <v>176</v>
      </c>
      <c r="C8" t="s">
        <v>177</v>
      </c>
      <c r="D8" s="690" t="s">
        <v>186</v>
      </c>
      <c r="E8" t="s">
        <v>179</v>
      </c>
      <c r="F8" s="879"/>
      <c r="G8" s="879"/>
      <c r="H8" s="879"/>
      <c r="I8" s="879"/>
      <c r="J8" s="879"/>
    </row>
    <row r="9" spans="1:10" s="10" customFormat="1">
      <c r="A9" t="s">
        <v>140</v>
      </c>
      <c r="B9" t="s">
        <v>176</v>
      </c>
      <c r="C9" t="s">
        <v>177</v>
      </c>
      <c r="D9" s="690" t="s">
        <v>188</v>
      </c>
      <c r="E9" s="742" t="s">
        <v>189</v>
      </c>
      <c r="F9" s="879"/>
      <c r="G9" s="879"/>
      <c r="H9" s="879"/>
      <c r="I9" s="879"/>
      <c r="J9" s="879"/>
    </row>
    <row r="10" spans="1:10" s="10" customFormat="1">
      <c r="A10" t="s">
        <v>140</v>
      </c>
      <c r="B10" t="s">
        <v>176</v>
      </c>
      <c r="C10" t="s">
        <v>177</v>
      </c>
      <c r="D10" s="690" t="s">
        <v>191</v>
      </c>
      <c r="E10" t="s">
        <v>179</v>
      </c>
      <c r="F10" s="879"/>
      <c r="G10" s="879"/>
      <c r="H10" s="879"/>
      <c r="I10" s="879"/>
      <c r="J10" s="879"/>
    </row>
    <row r="11" spans="1:10" s="10" customFormat="1">
      <c r="A11" t="s">
        <v>140</v>
      </c>
      <c r="B11" t="s">
        <v>176</v>
      </c>
      <c r="C11" t="s">
        <v>177</v>
      </c>
      <c r="D11" s="690" t="s">
        <v>193</v>
      </c>
      <c r="E11" t="s">
        <v>179</v>
      </c>
      <c r="F11" s="879"/>
      <c r="G11" s="879"/>
      <c r="H11" s="879"/>
      <c r="I11" s="879"/>
      <c r="J11" s="879"/>
    </row>
    <row r="12" spans="1:10" s="10" customFormat="1">
      <c r="A12" t="s">
        <v>140</v>
      </c>
      <c r="B12" t="s">
        <v>176</v>
      </c>
      <c r="C12" t="s">
        <v>177</v>
      </c>
      <c r="D12" s="690" t="s">
        <v>194</v>
      </c>
      <c r="E12" t="s">
        <v>179</v>
      </c>
      <c r="F12" s="879"/>
      <c r="G12" s="879"/>
      <c r="H12" s="879"/>
      <c r="I12" s="879"/>
      <c r="J12" s="879"/>
    </row>
    <row r="13" spans="1:10" s="10" customFormat="1">
      <c r="A13" t="s">
        <v>140</v>
      </c>
      <c r="B13" t="s">
        <v>176</v>
      </c>
      <c r="C13" t="s">
        <v>177</v>
      </c>
      <c r="D13" s="690" t="s">
        <v>196</v>
      </c>
      <c r="E13" t="s">
        <v>179</v>
      </c>
      <c r="F13" s="879"/>
      <c r="G13" s="879"/>
      <c r="H13" s="879"/>
      <c r="I13" s="879"/>
      <c r="J13" s="879"/>
    </row>
    <row r="14" spans="1:10" s="10" customFormat="1">
      <c r="A14" t="s">
        <v>140</v>
      </c>
      <c r="B14" t="s">
        <v>176</v>
      </c>
      <c r="C14" t="s">
        <v>177</v>
      </c>
      <c r="D14" s="690" t="s">
        <v>197</v>
      </c>
      <c r="E14" t="s">
        <v>179</v>
      </c>
      <c r="F14" s="879"/>
      <c r="G14" s="879"/>
      <c r="H14" s="879"/>
      <c r="I14" s="879"/>
      <c r="J14" s="879"/>
    </row>
    <row r="15" spans="1:10" s="10" customFormat="1">
      <c r="A15" t="s">
        <v>140</v>
      </c>
      <c r="B15" t="s">
        <v>176</v>
      </c>
      <c r="C15" t="s">
        <v>177</v>
      </c>
      <c r="D15" s="690" t="s">
        <v>199</v>
      </c>
      <c r="E15" t="s">
        <v>179</v>
      </c>
      <c r="F15" s="879"/>
      <c r="G15" s="879"/>
      <c r="H15" s="879"/>
      <c r="I15" s="879"/>
      <c r="J15" s="879"/>
    </row>
    <row r="16" spans="1:10" s="10" customFormat="1">
      <c r="A16" t="s">
        <v>140</v>
      </c>
      <c r="B16" t="s">
        <v>176</v>
      </c>
      <c r="C16" t="s">
        <v>204</v>
      </c>
      <c r="D16" s="690" t="s">
        <v>205</v>
      </c>
      <c r="E16" t="s">
        <v>206</v>
      </c>
      <c r="F16" s="879"/>
      <c r="G16" s="879"/>
      <c r="H16" s="879"/>
      <c r="I16" s="879"/>
      <c r="J16" s="879"/>
    </row>
    <row r="17" spans="1:10" s="10" customFormat="1">
      <c r="A17" t="s">
        <v>140</v>
      </c>
      <c r="B17" t="s">
        <v>176</v>
      </c>
      <c r="C17" t="s">
        <v>204</v>
      </c>
      <c r="D17" s="690" t="s">
        <v>209</v>
      </c>
      <c r="E17" t="s">
        <v>206</v>
      </c>
      <c r="F17" s="879"/>
      <c r="G17" s="879"/>
      <c r="H17" s="879"/>
      <c r="I17" s="879"/>
      <c r="J17" s="879"/>
    </row>
    <row r="18" spans="1:10" s="10" customFormat="1">
      <c r="A18" t="s">
        <v>140</v>
      </c>
      <c r="B18" t="s">
        <v>176</v>
      </c>
      <c r="C18" t="s">
        <v>204</v>
      </c>
      <c r="D18" s="690" t="s">
        <v>211</v>
      </c>
      <c r="E18" t="s">
        <v>206</v>
      </c>
      <c r="F18" s="879"/>
      <c r="G18" s="879"/>
      <c r="H18" s="879"/>
      <c r="I18" s="879"/>
      <c r="J18" s="879"/>
    </row>
    <row r="19" spans="1:10" s="10" customFormat="1">
      <c r="A19" t="s">
        <v>140</v>
      </c>
      <c r="B19" t="s">
        <v>176</v>
      </c>
      <c r="C19" t="s">
        <v>204</v>
      </c>
      <c r="D19" s="690" t="s">
        <v>214</v>
      </c>
      <c r="E19" t="s">
        <v>215</v>
      </c>
      <c r="F19" s="879"/>
      <c r="G19" s="879"/>
      <c r="H19" s="879"/>
      <c r="I19" s="879"/>
      <c r="J19" s="879"/>
    </row>
    <row r="20" spans="1:10" s="10" customFormat="1">
      <c r="A20" t="s">
        <v>140</v>
      </c>
      <c r="B20" t="s">
        <v>176</v>
      </c>
      <c r="C20" t="s">
        <v>204</v>
      </c>
      <c r="D20" s="690" t="s">
        <v>216</v>
      </c>
      <c r="E20" t="s">
        <v>215</v>
      </c>
      <c r="F20" s="879"/>
      <c r="G20" s="879"/>
      <c r="H20" s="879"/>
      <c r="I20" s="879"/>
      <c r="J20" s="879"/>
    </row>
    <row r="21" spans="1:10" s="10" customFormat="1">
      <c r="A21" t="s">
        <v>140</v>
      </c>
      <c r="B21" t="s">
        <v>176</v>
      </c>
      <c r="C21" t="s">
        <v>204</v>
      </c>
      <c r="D21" s="690" t="s">
        <v>219</v>
      </c>
      <c r="E21" s="742" t="s">
        <v>220</v>
      </c>
      <c r="F21" s="879"/>
      <c r="G21" s="879"/>
      <c r="H21" s="879"/>
      <c r="I21" s="879"/>
      <c r="J21" s="879"/>
    </row>
    <row r="22" spans="1:10" s="10" customFormat="1">
      <c r="A22" t="s">
        <v>140</v>
      </c>
      <c r="B22" t="s">
        <v>176</v>
      </c>
      <c r="C22" t="s">
        <v>204</v>
      </c>
      <c r="D22" s="690" t="s">
        <v>221</v>
      </c>
      <c r="E22" s="742" t="s">
        <v>220</v>
      </c>
      <c r="F22" s="879"/>
      <c r="G22" s="879"/>
      <c r="H22" s="879"/>
      <c r="I22" s="879"/>
      <c r="J22" s="879"/>
    </row>
    <row r="23" spans="1:10" s="10" customFormat="1">
      <c r="A23" t="s">
        <v>140</v>
      </c>
      <c r="B23" t="s">
        <v>176</v>
      </c>
      <c r="C23" t="s">
        <v>204</v>
      </c>
      <c r="D23" s="690" t="s">
        <v>222</v>
      </c>
      <c r="E23" s="742" t="s">
        <v>220</v>
      </c>
      <c r="F23" s="879"/>
      <c r="G23" s="879"/>
      <c r="H23" s="879"/>
      <c r="I23" s="879"/>
      <c r="J23" s="879"/>
    </row>
    <row r="24" spans="1:10" s="10" customFormat="1">
      <c r="A24" t="s">
        <v>140</v>
      </c>
      <c r="B24" t="s">
        <v>176</v>
      </c>
      <c r="C24" t="s">
        <v>204</v>
      </c>
      <c r="D24" s="690" t="s">
        <v>223</v>
      </c>
      <c r="E24" t="s">
        <v>179</v>
      </c>
      <c r="F24" s="879"/>
      <c r="G24" s="879"/>
      <c r="H24" s="879"/>
      <c r="I24" s="879"/>
      <c r="J24" s="879"/>
    </row>
    <row r="25" spans="1:10" s="10" customFormat="1">
      <c r="A25" t="s">
        <v>140</v>
      </c>
      <c r="B25" t="s">
        <v>176</v>
      </c>
      <c r="C25" t="s">
        <v>204</v>
      </c>
      <c r="D25" s="690" t="s">
        <v>225</v>
      </c>
      <c r="E25" t="s">
        <v>179</v>
      </c>
      <c r="F25" s="879"/>
      <c r="G25" s="879"/>
      <c r="H25" s="879"/>
      <c r="I25" s="879"/>
      <c r="J25" s="879"/>
    </row>
    <row r="26" spans="1:10" s="10" customFormat="1">
      <c r="A26" t="s">
        <v>140</v>
      </c>
      <c r="B26" t="s">
        <v>176</v>
      </c>
      <c r="C26" t="s">
        <v>204</v>
      </c>
      <c r="D26" s="690" t="s">
        <v>226</v>
      </c>
      <c r="E26" t="s">
        <v>179</v>
      </c>
      <c r="F26" s="879"/>
      <c r="G26" s="879"/>
      <c r="H26" s="879"/>
      <c r="I26" s="879"/>
      <c r="J26" s="879"/>
    </row>
    <row r="27" spans="1:10" s="10" customFormat="1">
      <c r="A27" t="s">
        <v>140</v>
      </c>
      <c r="B27" t="s">
        <v>176</v>
      </c>
      <c r="C27" t="s">
        <v>204</v>
      </c>
      <c r="D27" s="690" t="s">
        <v>227</v>
      </c>
      <c r="E27" t="s">
        <v>179</v>
      </c>
      <c r="F27" s="879"/>
      <c r="G27" s="879"/>
      <c r="H27" s="879"/>
      <c r="I27" s="879"/>
      <c r="J27" s="879"/>
    </row>
    <row r="28" spans="1:10" s="10" customFormat="1">
      <c r="A28" t="s">
        <v>140</v>
      </c>
      <c r="B28" t="s">
        <v>176</v>
      </c>
      <c r="C28" t="s">
        <v>204</v>
      </c>
      <c r="D28" s="690" t="s">
        <v>228</v>
      </c>
      <c r="E28" t="s">
        <v>179</v>
      </c>
      <c r="F28" s="879"/>
      <c r="G28" s="879"/>
      <c r="H28" s="879"/>
      <c r="I28" s="879"/>
      <c r="J28" s="879"/>
    </row>
    <row r="29" spans="1:10" s="10" customFormat="1">
      <c r="A29" t="s">
        <v>140</v>
      </c>
      <c r="B29" t="s">
        <v>176</v>
      </c>
      <c r="C29" t="s">
        <v>204</v>
      </c>
      <c r="D29" s="690" t="s">
        <v>231</v>
      </c>
      <c r="E29" t="s">
        <v>179</v>
      </c>
      <c r="F29" s="879"/>
      <c r="G29" s="879"/>
      <c r="H29" s="879"/>
      <c r="I29" s="879"/>
      <c r="J29" s="879"/>
    </row>
    <row r="30" spans="1:10" s="10" customFormat="1">
      <c r="A30" t="s">
        <v>140</v>
      </c>
      <c r="B30" t="s">
        <v>176</v>
      </c>
      <c r="C30" t="s">
        <v>204</v>
      </c>
      <c r="D30" s="690" t="s">
        <v>232</v>
      </c>
      <c r="E30" t="s">
        <v>179</v>
      </c>
      <c r="F30" s="879"/>
      <c r="G30" s="879"/>
      <c r="H30" s="879"/>
      <c r="I30" s="879"/>
      <c r="J30" s="879"/>
    </row>
    <row r="31" spans="1:10" s="10" customFormat="1">
      <c r="A31" t="s">
        <v>140</v>
      </c>
      <c r="B31" t="s">
        <v>176</v>
      </c>
      <c r="C31" t="s">
        <v>204</v>
      </c>
      <c r="D31" s="690" t="s">
        <v>233</v>
      </c>
      <c r="E31" t="s">
        <v>179</v>
      </c>
      <c r="F31" s="879"/>
      <c r="G31" s="879"/>
      <c r="H31" s="879"/>
      <c r="I31" s="879"/>
      <c r="J31" s="879"/>
    </row>
    <row r="32" spans="1:10" s="10" customFormat="1">
      <c r="A32" t="s">
        <v>140</v>
      </c>
      <c r="B32" t="s">
        <v>176</v>
      </c>
      <c r="C32" t="s">
        <v>204</v>
      </c>
      <c r="D32" s="690" t="s">
        <v>234</v>
      </c>
      <c r="E32" t="s">
        <v>179</v>
      </c>
      <c r="F32" s="879"/>
      <c r="G32" s="879"/>
      <c r="H32" s="879"/>
      <c r="I32" s="879"/>
      <c r="J32" s="879"/>
    </row>
    <row r="33" spans="1:10" s="10" customFormat="1">
      <c r="A33" t="s">
        <v>140</v>
      </c>
      <c r="B33" t="s">
        <v>176</v>
      </c>
      <c r="C33" t="s">
        <v>204</v>
      </c>
      <c r="D33" s="690" t="s">
        <v>236</v>
      </c>
      <c r="E33" t="s">
        <v>179</v>
      </c>
      <c r="F33" s="879"/>
      <c r="G33" s="879"/>
      <c r="H33" s="879"/>
      <c r="I33" s="879"/>
      <c r="J33" s="879"/>
    </row>
    <row r="34" spans="1:10" s="10" customFormat="1">
      <c r="A34" t="s">
        <v>140</v>
      </c>
      <c r="B34" t="s">
        <v>176</v>
      </c>
      <c r="C34" t="s">
        <v>204</v>
      </c>
      <c r="D34" s="690" t="s">
        <v>237</v>
      </c>
      <c r="E34" t="s">
        <v>179</v>
      </c>
      <c r="F34" s="879"/>
      <c r="G34" s="879"/>
      <c r="H34" s="879"/>
      <c r="I34" s="879"/>
      <c r="J34" s="879"/>
    </row>
    <row r="35" spans="1:10" s="10" customFormat="1">
      <c r="A35" t="s">
        <v>140</v>
      </c>
      <c r="B35" t="s">
        <v>176</v>
      </c>
      <c r="C35" t="s">
        <v>204</v>
      </c>
      <c r="D35" s="690" t="s">
        <v>238</v>
      </c>
      <c r="E35" t="s">
        <v>179</v>
      </c>
      <c r="F35" s="879"/>
      <c r="G35" s="879"/>
      <c r="H35" s="879"/>
      <c r="I35" s="879"/>
      <c r="J35" s="879"/>
    </row>
    <row r="36" spans="1:10" s="10" customFormat="1">
      <c r="A36" t="s">
        <v>140</v>
      </c>
      <c r="B36" t="s">
        <v>176</v>
      </c>
      <c r="C36" t="s">
        <v>239</v>
      </c>
      <c r="D36" s="690" t="s">
        <v>240</v>
      </c>
      <c r="E36" s="742" t="s">
        <v>220</v>
      </c>
      <c r="F36" s="879"/>
      <c r="G36" s="879"/>
      <c r="H36" s="879"/>
      <c r="I36" s="879"/>
      <c r="J36" s="879"/>
    </row>
    <row r="37" spans="1:10" s="10" customFormat="1">
      <c r="A37" t="s">
        <v>140</v>
      </c>
      <c r="B37" t="s">
        <v>176</v>
      </c>
      <c r="C37" t="s">
        <v>239</v>
      </c>
      <c r="D37" s="690" t="s">
        <v>241</v>
      </c>
      <c r="E37" s="742" t="s">
        <v>220</v>
      </c>
      <c r="F37" s="879"/>
      <c r="G37" s="879"/>
      <c r="H37" s="879"/>
      <c r="I37" s="879"/>
      <c r="J37" s="879"/>
    </row>
    <row r="38" spans="1:10" s="10" customFormat="1">
      <c r="A38" t="s">
        <v>140</v>
      </c>
      <c r="B38" t="s">
        <v>176</v>
      </c>
      <c r="C38" t="s">
        <v>239</v>
      </c>
      <c r="D38" s="690" t="s">
        <v>242</v>
      </c>
      <c r="E38" s="742" t="s">
        <v>220</v>
      </c>
      <c r="F38" s="879"/>
      <c r="G38" s="879"/>
      <c r="H38" s="879"/>
      <c r="I38" s="879"/>
      <c r="J38" s="879"/>
    </row>
    <row r="39" spans="1:10" s="10" customFormat="1">
      <c r="A39" t="s">
        <v>140</v>
      </c>
      <c r="B39" t="s">
        <v>176</v>
      </c>
      <c r="C39" t="s">
        <v>239</v>
      </c>
      <c r="D39" s="690" t="s">
        <v>243</v>
      </c>
      <c r="E39" s="742" t="s">
        <v>220</v>
      </c>
      <c r="F39" s="879"/>
      <c r="G39" s="879"/>
      <c r="H39" s="879"/>
      <c r="I39" s="879"/>
      <c r="J39" s="879"/>
    </row>
    <row r="40" spans="1:10" s="10" customFormat="1">
      <c r="A40" t="s">
        <v>140</v>
      </c>
      <c r="B40" t="s">
        <v>176</v>
      </c>
      <c r="C40" t="s">
        <v>239</v>
      </c>
      <c r="D40" s="690" t="s">
        <v>244</v>
      </c>
      <c r="E40" s="742" t="s">
        <v>245</v>
      </c>
      <c r="F40" s="879"/>
      <c r="G40" s="879"/>
      <c r="H40" s="879"/>
      <c r="I40" s="879"/>
      <c r="J40" s="879"/>
    </row>
    <row r="41" spans="1:10" s="10" customFormat="1">
      <c r="A41" t="s">
        <v>140</v>
      </c>
      <c r="B41" t="s">
        <v>176</v>
      </c>
      <c r="C41" t="s">
        <v>239</v>
      </c>
      <c r="D41" s="690" t="s">
        <v>247</v>
      </c>
      <c r="E41" s="742" t="s">
        <v>245</v>
      </c>
      <c r="F41" s="879"/>
      <c r="G41" s="879"/>
      <c r="H41" s="879"/>
      <c r="I41" s="879"/>
      <c r="J41" s="879"/>
    </row>
    <row r="42" spans="1:10" s="10" customFormat="1">
      <c r="A42" t="s">
        <v>140</v>
      </c>
      <c r="B42" t="s">
        <v>176</v>
      </c>
      <c r="C42" t="s">
        <v>249</v>
      </c>
      <c r="D42" s="690" t="s">
        <v>240</v>
      </c>
      <c r="E42" s="742" t="s">
        <v>220</v>
      </c>
      <c r="F42" s="879"/>
      <c r="G42" s="879"/>
      <c r="H42" s="879"/>
      <c r="I42" s="879"/>
      <c r="J42" s="879"/>
    </row>
    <row r="43" spans="1:10" s="10" customFormat="1">
      <c r="A43" t="s">
        <v>140</v>
      </c>
      <c r="B43" t="s">
        <v>176</v>
      </c>
      <c r="C43" t="s">
        <v>249</v>
      </c>
      <c r="D43" s="690" t="s">
        <v>241</v>
      </c>
      <c r="E43" s="742" t="s">
        <v>220</v>
      </c>
      <c r="F43" s="879"/>
      <c r="G43" s="879"/>
      <c r="H43" s="879"/>
      <c r="I43" s="879"/>
      <c r="J43" s="879"/>
    </row>
    <row r="44" spans="1:10" s="10" customFormat="1">
      <c r="A44" t="s">
        <v>140</v>
      </c>
      <c r="B44" t="s">
        <v>176</v>
      </c>
      <c r="C44" t="s">
        <v>250</v>
      </c>
      <c r="D44" s="270" t="s">
        <v>251</v>
      </c>
      <c r="E44" t="s">
        <v>252</v>
      </c>
      <c r="F44" s="879"/>
      <c r="G44" s="879"/>
      <c r="H44" s="879"/>
      <c r="I44" s="879"/>
      <c r="J44" s="879"/>
    </row>
    <row r="45" spans="1:10" s="10" customFormat="1">
      <c r="A45" t="s">
        <v>140</v>
      </c>
      <c r="B45" t="s">
        <v>176</v>
      </c>
      <c r="C45" t="s">
        <v>250</v>
      </c>
      <c r="D45" s="270" t="s">
        <v>255</v>
      </c>
      <c r="E45" t="s">
        <v>252</v>
      </c>
      <c r="F45" s="879"/>
      <c r="G45" s="879"/>
      <c r="H45" s="879"/>
      <c r="I45" s="879"/>
      <c r="J45" s="879"/>
    </row>
    <row r="46" spans="1:10" s="10" customFormat="1">
      <c r="A46" t="s">
        <v>140</v>
      </c>
      <c r="B46" t="s">
        <v>176</v>
      </c>
      <c r="C46" t="s">
        <v>250</v>
      </c>
      <c r="D46" t="s">
        <v>257</v>
      </c>
      <c r="E46" t="s">
        <v>252</v>
      </c>
      <c r="F46" s="879"/>
      <c r="G46" s="879"/>
      <c r="H46" s="879"/>
      <c r="I46" s="879"/>
      <c r="J46" s="879"/>
    </row>
    <row r="47" spans="1:10" s="10" customFormat="1">
      <c r="A47" t="s">
        <v>140</v>
      </c>
      <c r="B47" t="s">
        <v>176</v>
      </c>
      <c r="C47" t="s">
        <v>250</v>
      </c>
      <c r="D47" s="270" t="s">
        <v>259</v>
      </c>
      <c r="E47" t="s">
        <v>252</v>
      </c>
      <c r="F47" s="879"/>
      <c r="G47" s="879"/>
      <c r="H47" s="879"/>
      <c r="I47" s="879"/>
      <c r="J47" s="879"/>
    </row>
    <row r="48" spans="1:10" s="10" customFormat="1">
      <c r="A48" t="s">
        <v>140</v>
      </c>
      <c r="B48" t="s">
        <v>176</v>
      </c>
      <c r="C48" t="s">
        <v>250</v>
      </c>
      <c r="D48" t="s">
        <v>261</v>
      </c>
      <c r="E48" t="s">
        <v>252</v>
      </c>
      <c r="F48" s="879"/>
      <c r="G48" s="879"/>
      <c r="H48" s="879"/>
      <c r="I48" s="879"/>
      <c r="J48" s="879"/>
    </row>
    <row r="49" spans="1:10" s="10" customFormat="1">
      <c r="A49" t="s">
        <v>140</v>
      </c>
      <c r="B49" t="s">
        <v>279</v>
      </c>
      <c r="C49" t="s">
        <v>280</v>
      </c>
      <c r="D49" t="s">
        <v>281</v>
      </c>
      <c r="E49" t="s">
        <v>282</v>
      </c>
      <c r="F49" s="879"/>
      <c r="G49" s="879"/>
      <c r="H49" s="879"/>
      <c r="I49" s="879"/>
      <c r="J49" s="879"/>
    </row>
    <row r="50" spans="1:10" s="10" customFormat="1">
      <c r="A50" t="s">
        <v>140</v>
      </c>
      <c r="B50" t="s">
        <v>279</v>
      </c>
      <c r="C50" t="s">
        <v>280</v>
      </c>
      <c r="D50" t="s">
        <v>286</v>
      </c>
      <c r="E50" t="s">
        <v>282</v>
      </c>
      <c r="F50" s="879"/>
      <c r="G50" s="879"/>
      <c r="H50" s="879"/>
      <c r="I50" s="879"/>
      <c r="J50" s="879"/>
    </row>
    <row r="51" spans="1:10" s="10" customFormat="1">
      <c r="A51" t="s">
        <v>140</v>
      </c>
      <c r="B51" t="s">
        <v>279</v>
      </c>
      <c r="C51" t="s">
        <v>280</v>
      </c>
      <c r="D51" t="s">
        <v>290</v>
      </c>
      <c r="E51" t="s">
        <v>282</v>
      </c>
      <c r="F51" s="879"/>
      <c r="G51" s="879"/>
      <c r="H51" s="879"/>
      <c r="I51" s="879"/>
      <c r="J51" s="879"/>
    </row>
    <row r="52" spans="1:10" s="10" customFormat="1">
      <c r="A52" t="s">
        <v>140</v>
      </c>
      <c r="B52" t="s">
        <v>279</v>
      </c>
      <c r="C52" t="s">
        <v>280</v>
      </c>
      <c r="D52" t="s">
        <v>293</v>
      </c>
      <c r="E52" t="s">
        <v>282</v>
      </c>
      <c r="F52" s="879"/>
      <c r="G52" s="879"/>
      <c r="H52" s="879"/>
      <c r="I52" s="879"/>
      <c r="J52" s="879"/>
    </row>
    <row r="53" spans="1:10" s="10" customFormat="1">
      <c r="A53" t="s">
        <v>140</v>
      </c>
      <c r="B53" t="s">
        <v>279</v>
      </c>
      <c r="C53" t="s">
        <v>280</v>
      </c>
      <c r="D53" t="s">
        <v>295</v>
      </c>
      <c r="E53" t="s">
        <v>282</v>
      </c>
      <c r="F53" s="879"/>
      <c r="G53" s="879"/>
      <c r="H53" s="879"/>
      <c r="I53" s="879"/>
      <c r="J53" s="879"/>
    </row>
    <row r="54" spans="1:10" s="10" customFormat="1">
      <c r="A54" t="s">
        <v>140</v>
      </c>
      <c r="B54" t="s">
        <v>279</v>
      </c>
      <c r="C54" t="s">
        <v>280</v>
      </c>
      <c r="D54" t="s">
        <v>298</v>
      </c>
      <c r="E54" t="s">
        <v>282</v>
      </c>
      <c r="F54" s="879"/>
      <c r="G54" s="879"/>
      <c r="H54" s="879"/>
      <c r="I54" s="879"/>
      <c r="J54" s="879"/>
    </row>
    <row r="55" spans="1:10" s="10" customFormat="1">
      <c r="A55" t="s">
        <v>140</v>
      </c>
      <c r="B55" t="s">
        <v>279</v>
      </c>
      <c r="C55" t="s">
        <v>280</v>
      </c>
      <c r="D55" t="s">
        <v>300</v>
      </c>
      <c r="E55" t="s">
        <v>282</v>
      </c>
      <c r="F55" s="879"/>
      <c r="G55" s="879"/>
      <c r="H55" s="879"/>
      <c r="I55" s="879"/>
      <c r="J55" s="879"/>
    </row>
    <row r="56" spans="1:10" s="10" customFormat="1">
      <c r="A56" t="s">
        <v>303</v>
      </c>
      <c r="B56" t="s">
        <v>141</v>
      </c>
      <c r="C56" t="s">
        <v>304</v>
      </c>
      <c r="D56" t="s">
        <v>385</v>
      </c>
      <c r="E56" t="s">
        <v>306</v>
      </c>
      <c r="F56" s="879"/>
      <c r="G56" s="879"/>
      <c r="H56" s="879"/>
      <c r="I56" s="879"/>
      <c r="J56" s="879"/>
    </row>
    <row r="57" spans="1:10" s="10" customFormat="1">
      <c r="A57" t="s">
        <v>303</v>
      </c>
      <c r="B57" t="s">
        <v>141</v>
      </c>
      <c r="C57" t="s">
        <v>304</v>
      </c>
      <c r="D57" t="s">
        <v>386</v>
      </c>
      <c r="E57" t="s">
        <v>306</v>
      </c>
      <c r="F57" s="879"/>
      <c r="G57" s="879"/>
      <c r="H57" s="879"/>
      <c r="I57" s="879"/>
      <c r="J57" s="879"/>
    </row>
    <row r="58" spans="1:10" s="10" customFormat="1">
      <c r="A58" t="s">
        <v>303</v>
      </c>
      <c r="B58" t="s">
        <v>141</v>
      </c>
      <c r="C58" t="s">
        <v>309</v>
      </c>
      <c r="D58" t="s">
        <v>387</v>
      </c>
      <c r="E58" t="s">
        <v>306</v>
      </c>
      <c r="F58" s="879"/>
      <c r="G58" s="879"/>
      <c r="H58" s="879"/>
      <c r="I58" s="879"/>
      <c r="J58" s="879"/>
    </row>
    <row r="59" spans="1:10" s="10" customFormat="1">
      <c r="A59" t="s">
        <v>303</v>
      </c>
      <c r="B59" t="s">
        <v>141</v>
      </c>
      <c r="C59" t="s">
        <v>309</v>
      </c>
      <c r="D59" t="s">
        <v>388</v>
      </c>
      <c r="E59" t="s">
        <v>306</v>
      </c>
      <c r="F59" s="879"/>
      <c r="G59" s="879"/>
      <c r="H59" s="879"/>
      <c r="I59" s="879"/>
      <c r="J59" s="879"/>
    </row>
    <row r="60" spans="1:10" s="10" customFormat="1">
      <c r="A60" t="s">
        <v>303</v>
      </c>
      <c r="B60" t="s">
        <v>141</v>
      </c>
      <c r="C60" t="s">
        <v>309</v>
      </c>
      <c r="D60" t="s">
        <v>389</v>
      </c>
      <c r="E60" t="s">
        <v>306</v>
      </c>
      <c r="F60" s="879"/>
      <c r="G60" s="879"/>
      <c r="H60" s="879"/>
      <c r="I60" s="879"/>
      <c r="J60" s="879"/>
    </row>
    <row r="61" spans="1:10" s="10" customFormat="1">
      <c r="A61" t="s">
        <v>303</v>
      </c>
      <c r="B61" t="s">
        <v>141</v>
      </c>
      <c r="C61" t="s">
        <v>309</v>
      </c>
      <c r="D61" t="s">
        <v>390</v>
      </c>
      <c r="E61" t="s">
        <v>306</v>
      </c>
      <c r="F61" s="879"/>
      <c r="G61" s="879"/>
      <c r="H61" s="879"/>
      <c r="I61" s="879"/>
      <c r="J61" s="879"/>
    </row>
    <row r="62" spans="1:10" s="10" customFormat="1">
      <c r="A62" t="s">
        <v>303</v>
      </c>
      <c r="B62" t="s">
        <v>141</v>
      </c>
      <c r="C62" t="s">
        <v>313</v>
      </c>
      <c r="D62" t="s">
        <v>385</v>
      </c>
      <c r="E62" t="s">
        <v>306</v>
      </c>
      <c r="F62" s="879"/>
      <c r="G62" s="879"/>
      <c r="H62" s="879"/>
      <c r="I62" s="879"/>
      <c r="J62" s="879"/>
    </row>
    <row r="63" spans="1:10" s="10" customFormat="1">
      <c r="A63" t="s">
        <v>303</v>
      </c>
      <c r="B63" t="s">
        <v>141</v>
      </c>
      <c r="C63" t="s">
        <v>313</v>
      </c>
      <c r="D63" t="s">
        <v>391</v>
      </c>
      <c r="E63" t="s">
        <v>306</v>
      </c>
      <c r="F63" s="879"/>
      <c r="G63" s="879"/>
      <c r="H63" s="879"/>
      <c r="I63" s="879"/>
      <c r="J63" s="879"/>
    </row>
    <row r="64" spans="1:10" s="10" customFormat="1">
      <c r="A64" t="s">
        <v>303</v>
      </c>
      <c r="B64" t="s">
        <v>176</v>
      </c>
      <c r="C64" t="s">
        <v>316</v>
      </c>
      <c r="D64" t="s">
        <v>317</v>
      </c>
      <c r="E64" t="s">
        <v>318</v>
      </c>
      <c r="F64" s="879"/>
      <c r="G64" s="879"/>
      <c r="H64" s="879"/>
      <c r="I64" s="879"/>
      <c r="J64" s="879"/>
    </row>
    <row r="65" spans="1:10" s="10" customFormat="1">
      <c r="A65" t="s">
        <v>303</v>
      </c>
      <c r="B65" t="s">
        <v>176</v>
      </c>
      <c r="C65" t="s">
        <v>316</v>
      </c>
      <c r="D65" t="s">
        <v>321</v>
      </c>
      <c r="E65" t="s">
        <v>318</v>
      </c>
      <c r="F65" s="879"/>
      <c r="G65" s="879"/>
      <c r="H65" s="879"/>
      <c r="I65" s="879"/>
      <c r="J65" s="879"/>
    </row>
    <row r="66" spans="1:10" s="10" customFormat="1">
      <c r="A66" t="s">
        <v>303</v>
      </c>
      <c r="B66" t="s">
        <v>176</v>
      </c>
      <c r="C66" t="s">
        <v>316</v>
      </c>
      <c r="D66" t="s">
        <v>322</v>
      </c>
      <c r="E66" t="s">
        <v>318</v>
      </c>
      <c r="F66" s="879"/>
      <c r="G66" s="879"/>
      <c r="H66" s="879"/>
      <c r="I66" s="879"/>
      <c r="J66" s="879"/>
    </row>
    <row r="67" spans="1:10" s="10" customFormat="1">
      <c r="A67" t="s">
        <v>303</v>
      </c>
      <c r="B67" t="s">
        <v>176</v>
      </c>
      <c r="C67" t="s">
        <v>316</v>
      </c>
      <c r="D67" t="s">
        <v>324</v>
      </c>
      <c r="E67" t="s">
        <v>318</v>
      </c>
      <c r="F67" s="879"/>
      <c r="G67" s="879"/>
      <c r="H67" s="879"/>
      <c r="I67" s="879"/>
      <c r="J67" s="879"/>
    </row>
    <row r="68" spans="1:10" s="10" customFormat="1">
      <c r="A68" t="s">
        <v>303</v>
      </c>
      <c r="B68" t="s">
        <v>176</v>
      </c>
      <c r="C68" t="s">
        <v>316</v>
      </c>
      <c r="D68" t="s">
        <v>325</v>
      </c>
      <c r="E68" t="s">
        <v>318</v>
      </c>
      <c r="F68" s="879"/>
      <c r="G68" s="879"/>
      <c r="H68" s="879"/>
      <c r="I68" s="879"/>
      <c r="J68" s="879"/>
    </row>
    <row r="69" spans="1:10" s="10" customFormat="1">
      <c r="A69" t="s">
        <v>303</v>
      </c>
      <c r="B69" t="s">
        <v>176</v>
      </c>
      <c r="C69" t="s">
        <v>316</v>
      </c>
      <c r="D69" t="s">
        <v>326</v>
      </c>
      <c r="E69" t="s">
        <v>318</v>
      </c>
      <c r="F69" s="879"/>
      <c r="G69" s="879"/>
      <c r="H69" s="879"/>
      <c r="I69" s="879"/>
      <c r="J69" s="879"/>
    </row>
    <row r="70" spans="1:10" s="10" customFormat="1">
      <c r="A70" t="s">
        <v>303</v>
      </c>
      <c r="B70" t="s">
        <v>176</v>
      </c>
      <c r="C70" t="s">
        <v>316</v>
      </c>
      <c r="D70" t="s">
        <v>329</v>
      </c>
      <c r="E70" t="s">
        <v>318</v>
      </c>
      <c r="F70" s="879"/>
      <c r="G70" s="879"/>
      <c r="H70" s="879"/>
      <c r="I70" s="879"/>
      <c r="J70" s="879"/>
    </row>
    <row r="71" spans="1:10" s="10" customFormat="1">
      <c r="A71" t="s">
        <v>303</v>
      </c>
      <c r="B71" t="s">
        <v>176</v>
      </c>
      <c r="C71" t="s">
        <v>316</v>
      </c>
      <c r="D71" t="s">
        <v>330</v>
      </c>
      <c r="E71" t="s">
        <v>318</v>
      </c>
      <c r="F71" s="879"/>
      <c r="G71" s="879"/>
      <c r="H71" s="879"/>
      <c r="I71" s="879"/>
      <c r="J71" s="879"/>
    </row>
    <row r="72" spans="1:10" s="10" customFormat="1">
      <c r="A72" t="s">
        <v>303</v>
      </c>
      <c r="B72" t="s">
        <v>176</v>
      </c>
      <c r="C72" t="s">
        <v>316</v>
      </c>
      <c r="D72" t="s">
        <v>332</v>
      </c>
      <c r="E72" t="s">
        <v>318</v>
      </c>
      <c r="F72" s="879"/>
      <c r="G72" s="879"/>
      <c r="H72" s="879"/>
      <c r="I72" s="879"/>
      <c r="J72" s="879"/>
    </row>
    <row r="73" spans="1:10" s="10" customFormat="1">
      <c r="A73" t="s">
        <v>303</v>
      </c>
      <c r="B73" t="s">
        <v>176</v>
      </c>
      <c r="C73" t="s">
        <v>316</v>
      </c>
      <c r="D73" t="s">
        <v>334</v>
      </c>
      <c r="E73" t="s">
        <v>335</v>
      </c>
      <c r="F73" s="879"/>
      <c r="G73" s="879"/>
      <c r="H73" s="879"/>
      <c r="I73" s="879"/>
      <c r="J73" s="879"/>
    </row>
    <row r="74" spans="1:10" s="10" customFormat="1">
      <c r="A74" t="s">
        <v>303</v>
      </c>
      <c r="B74" t="s">
        <v>176</v>
      </c>
      <c r="C74" t="s">
        <v>316</v>
      </c>
      <c r="D74" t="s">
        <v>337</v>
      </c>
      <c r="E74" t="s">
        <v>335</v>
      </c>
      <c r="F74" s="879"/>
      <c r="G74" s="879"/>
      <c r="H74" s="879"/>
      <c r="I74" s="879"/>
      <c r="J74" s="879"/>
    </row>
    <row r="75" spans="1:10" s="10" customFormat="1">
      <c r="A75" t="s">
        <v>303</v>
      </c>
      <c r="B75" t="s">
        <v>176</v>
      </c>
      <c r="C75" t="s">
        <v>316</v>
      </c>
      <c r="D75" t="s">
        <v>338</v>
      </c>
      <c r="E75" t="s">
        <v>335</v>
      </c>
      <c r="F75" s="879"/>
      <c r="G75" s="879"/>
      <c r="H75" s="879"/>
      <c r="I75" s="879"/>
      <c r="J75" s="879"/>
    </row>
    <row r="76" spans="1:10" s="10" customFormat="1">
      <c r="A76" t="s">
        <v>303</v>
      </c>
      <c r="B76" t="s">
        <v>176</v>
      </c>
      <c r="C76" t="s">
        <v>316</v>
      </c>
      <c r="D76" t="s">
        <v>339</v>
      </c>
      <c r="E76" t="s">
        <v>335</v>
      </c>
      <c r="F76" s="879"/>
      <c r="G76" s="879"/>
      <c r="H76" s="879"/>
      <c r="I76" s="879"/>
      <c r="J76" s="879"/>
    </row>
    <row r="77" spans="1:10" s="10" customFormat="1">
      <c r="A77" t="s">
        <v>303</v>
      </c>
      <c r="B77" t="s">
        <v>176</v>
      </c>
      <c r="C77" t="s">
        <v>316</v>
      </c>
      <c r="D77" t="s">
        <v>340</v>
      </c>
      <c r="E77" t="s">
        <v>318</v>
      </c>
      <c r="F77" s="879"/>
      <c r="G77" s="879"/>
      <c r="H77" s="879"/>
      <c r="I77" s="879"/>
      <c r="J77" s="879"/>
    </row>
    <row r="78" spans="1:10" s="10" customFormat="1">
      <c r="A78" t="s">
        <v>303</v>
      </c>
      <c r="B78" t="s">
        <v>176</v>
      </c>
      <c r="C78" t="s">
        <v>316</v>
      </c>
      <c r="D78" t="s">
        <v>341</v>
      </c>
      <c r="E78" t="s">
        <v>318</v>
      </c>
      <c r="F78" s="879"/>
      <c r="G78" s="879"/>
      <c r="H78" s="879"/>
      <c r="I78" s="879"/>
      <c r="J78" s="879"/>
    </row>
    <row r="79" spans="1:10" s="10" customFormat="1">
      <c r="A79" t="s">
        <v>303</v>
      </c>
      <c r="B79" t="s">
        <v>176</v>
      </c>
      <c r="C79" t="s">
        <v>316</v>
      </c>
      <c r="D79" t="s">
        <v>342</v>
      </c>
      <c r="E79" s="743" t="s">
        <v>220</v>
      </c>
      <c r="F79" s="879"/>
      <c r="G79" s="879"/>
      <c r="H79" s="879"/>
      <c r="I79" s="879"/>
      <c r="J79" s="879"/>
    </row>
    <row r="80" spans="1:10" s="10" customFormat="1">
      <c r="A80" t="s">
        <v>303</v>
      </c>
      <c r="B80" t="s">
        <v>176</v>
      </c>
      <c r="C80" t="s">
        <v>316</v>
      </c>
      <c r="D80" t="s">
        <v>343</v>
      </c>
      <c r="E80" s="743" t="s">
        <v>220</v>
      </c>
      <c r="F80" s="879"/>
      <c r="G80" s="879"/>
      <c r="H80" s="879"/>
      <c r="I80" s="879"/>
      <c r="J80" s="879"/>
    </row>
    <row r="81" spans="1:10" s="10" customFormat="1">
      <c r="A81" t="s">
        <v>303</v>
      </c>
      <c r="B81" t="s">
        <v>176</v>
      </c>
      <c r="C81" t="s">
        <v>316</v>
      </c>
      <c r="D81" t="s">
        <v>344</v>
      </c>
      <c r="E81" s="743" t="s">
        <v>220</v>
      </c>
      <c r="F81" s="879"/>
      <c r="G81" s="879"/>
      <c r="H81" s="879"/>
      <c r="I81" s="879"/>
      <c r="J81" s="879"/>
    </row>
    <row r="82" spans="1:10" s="10" customFormat="1">
      <c r="A82" t="s">
        <v>303</v>
      </c>
      <c r="B82" t="s">
        <v>176</v>
      </c>
      <c r="C82" t="s">
        <v>316</v>
      </c>
      <c r="D82" t="s">
        <v>345</v>
      </c>
      <c r="E82" t="s">
        <v>318</v>
      </c>
      <c r="F82" s="879"/>
      <c r="G82" s="879"/>
      <c r="H82" s="879"/>
      <c r="I82" s="879"/>
      <c r="J82" s="879"/>
    </row>
    <row r="83" spans="1:10" s="10" customFormat="1">
      <c r="A83" t="s">
        <v>303</v>
      </c>
      <c r="B83" t="s">
        <v>176</v>
      </c>
      <c r="C83" t="s">
        <v>316</v>
      </c>
      <c r="D83" t="s">
        <v>341</v>
      </c>
      <c r="E83" t="s">
        <v>318</v>
      </c>
      <c r="F83" s="879"/>
      <c r="G83" s="879"/>
      <c r="H83" s="879"/>
      <c r="I83" s="879"/>
      <c r="J83" s="879"/>
    </row>
    <row r="84" spans="1:10" s="10" customFormat="1">
      <c r="A84" t="s">
        <v>303</v>
      </c>
      <c r="B84" t="s">
        <v>176</v>
      </c>
      <c r="C84" t="s">
        <v>316</v>
      </c>
      <c r="D84" t="s">
        <v>346</v>
      </c>
      <c r="E84" t="s">
        <v>318</v>
      </c>
      <c r="F84" s="879"/>
      <c r="G84" s="879"/>
      <c r="H84" s="879"/>
      <c r="I84" s="879"/>
      <c r="J84" s="879"/>
    </row>
    <row r="85" spans="1:10" s="10" customFormat="1">
      <c r="A85" t="s">
        <v>303</v>
      </c>
      <c r="B85" t="s">
        <v>176</v>
      </c>
      <c r="C85" t="s">
        <v>316</v>
      </c>
      <c r="D85" t="s">
        <v>347</v>
      </c>
      <c r="E85" t="s">
        <v>318</v>
      </c>
      <c r="F85" s="879"/>
      <c r="G85" s="879"/>
      <c r="H85" s="879"/>
      <c r="I85" s="879"/>
      <c r="J85" s="879"/>
    </row>
    <row r="86" spans="1:10" s="10" customFormat="1">
      <c r="A86" t="s">
        <v>303</v>
      </c>
      <c r="B86" t="s">
        <v>176</v>
      </c>
      <c r="C86" t="s">
        <v>316</v>
      </c>
      <c r="D86" t="s">
        <v>348</v>
      </c>
      <c r="E86" t="s">
        <v>335</v>
      </c>
      <c r="F86" s="879"/>
      <c r="G86" s="879"/>
      <c r="H86" s="879"/>
      <c r="I86" s="879"/>
      <c r="J86" s="879"/>
    </row>
    <row r="87" spans="1:10" s="10" customFormat="1">
      <c r="A87" t="s">
        <v>303</v>
      </c>
      <c r="B87" t="s">
        <v>176</v>
      </c>
      <c r="C87" t="s">
        <v>316</v>
      </c>
      <c r="D87" t="s">
        <v>349</v>
      </c>
      <c r="E87" t="s">
        <v>335</v>
      </c>
      <c r="F87" s="879"/>
      <c r="G87" s="879"/>
      <c r="H87" s="879"/>
      <c r="I87" s="879"/>
      <c r="J87" s="879"/>
    </row>
    <row r="88" spans="1:10" s="10" customFormat="1">
      <c r="A88" t="s">
        <v>303</v>
      </c>
      <c r="B88" t="s">
        <v>176</v>
      </c>
      <c r="C88" t="s">
        <v>316</v>
      </c>
      <c r="D88" t="s">
        <v>350</v>
      </c>
      <c r="E88" s="743" t="s">
        <v>220</v>
      </c>
      <c r="F88" s="879"/>
      <c r="G88" s="879"/>
      <c r="H88" s="879"/>
      <c r="I88" s="879"/>
      <c r="J88" s="879"/>
    </row>
    <row r="89" spans="1:10" s="10" customFormat="1">
      <c r="A89" t="s">
        <v>303</v>
      </c>
      <c r="B89" t="s">
        <v>176</v>
      </c>
      <c r="C89" t="s">
        <v>316</v>
      </c>
      <c r="D89" t="s">
        <v>351</v>
      </c>
      <c r="E89" t="s">
        <v>335</v>
      </c>
      <c r="F89" s="879"/>
      <c r="G89" s="879"/>
      <c r="H89" s="879"/>
      <c r="I89" s="879"/>
      <c r="J89" s="879"/>
    </row>
    <row r="90" spans="1:10" s="10" customFormat="1">
      <c r="A90" t="s">
        <v>303</v>
      </c>
      <c r="B90" t="s">
        <v>279</v>
      </c>
      <c r="C90" t="s">
        <v>352</v>
      </c>
      <c r="D90" t="s">
        <v>353</v>
      </c>
      <c r="E90" t="s">
        <v>354</v>
      </c>
      <c r="F90" s="879"/>
      <c r="G90" s="879"/>
      <c r="H90" s="879"/>
      <c r="I90" s="879"/>
      <c r="J90" s="879"/>
    </row>
    <row r="91" spans="1:10" s="10" customFormat="1">
      <c r="A91" t="s">
        <v>303</v>
      </c>
      <c r="B91" t="s">
        <v>279</v>
      </c>
      <c r="C91" t="s">
        <v>352</v>
      </c>
      <c r="D91" t="s">
        <v>356</v>
      </c>
      <c r="E91" t="s">
        <v>354</v>
      </c>
      <c r="F91" s="879"/>
      <c r="G91" s="879"/>
      <c r="H91" s="879"/>
      <c r="I91" s="879"/>
      <c r="J91" s="879"/>
    </row>
    <row r="92" spans="1:10" s="10" customFormat="1">
      <c r="A92" t="s">
        <v>303</v>
      </c>
      <c r="B92" t="s">
        <v>279</v>
      </c>
      <c r="C92" t="s">
        <v>352</v>
      </c>
      <c r="D92" t="s">
        <v>358</v>
      </c>
      <c r="E92" t="s">
        <v>354</v>
      </c>
      <c r="F92" s="879"/>
      <c r="G92" s="879"/>
      <c r="H92" s="879"/>
      <c r="I92" s="879"/>
      <c r="J92" s="879"/>
    </row>
    <row r="93" spans="1:10" s="10" customFormat="1">
      <c r="A93" t="s">
        <v>303</v>
      </c>
      <c r="B93" t="s">
        <v>279</v>
      </c>
      <c r="C93" t="s">
        <v>352</v>
      </c>
      <c r="D93" t="s">
        <v>359</v>
      </c>
      <c r="E93" t="s">
        <v>354</v>
      </c>
      <c r="F93" s="879"/>
      <c r="G93" s="879"/>
      <c r="H93" s="879"/>
      <c r="I93" s="879"/>
      <c r="J93" s="879"/>
    </row>
    <row r="94" spans="1:10" s="10" customFormat="1">
      <c r="A94" t="s">
        <v>303</v>
      </c>
      <c r="B94" t="s">
        <v>279</v>
      </c>
      <c r="C94" t="s">
        <v>352</v>
      </c>
      <c r="D94" t="s">
        <v>360</v>
      </c>
      <c r="E94" t="s">
        <v>354</v>
      </c>
      <c r="F94" s="879"/>
      <c r="G94" s="879"/>
      <c r="H94" s="879"/>
      <c r="I94" s="879"/>
      <c r="J94" s="879"/>
    </row>
    <row r="95" spans="1:10" s="10" customFormat="1">
      <c r="A95" t="s">
        <v>303</v>
      </c>
      <c r="B95" t="s">
        <v>279</v>
      </c>
      <c r="C95" t="s">
        <v>352</v>
      </c>
      <c r="D95" t="s">
        <v>361</v>
      </c>
      <c r="E95" t="s">
        <v>354</v>
      </c>
      <c r="F95" s="879"/>
      <c r="G95" s="879"/>
      <c r="H95" s="879"/>
      <c r="I95" s="879"/>
      <c r="J95" s="879"/>
    </row>
    <row r="96" spans="1:10" s="10" customFormat="1">
      <c r="A96" t="s">
        <v>303</v>
      </c>
      <c r="B96" t="s">
        <v>279</v>
      </c>
      <c r="C96" t="s">
        <v>352</v>
      </c>
      <c r="D96" t="s">
        <v>363</v>
      </c>
      <c r="E96" t="s">
        <v>354</v>
      </c>
      <c r="F96" s="879"/>
      <c r="G96" s="879"/>
      <c r="H96" s="879"/>
      <c r="I96" s="879"/>
      <c r="J96" s="879"/>
    </row>
    <row r="97" spans="1:10" s="10" customFormat="1">
      <c r="A97" t="s">
        <v>303</v>
      </c>
      <c r="B97" t="s">
        <v>279</v>
      </c>
      <c r="C97" t="s">
        <v>352</v>
      </c>
      <c r="D97" t="s">
        <v>365</v>
      </c>
      <c r="E97" t="s">
        <v>354</v>
      </c>
      <c r="F97" s="879"/>
      <c r="G97" s="879"/>
      <c r="H97" s="879"/>
      <c r="I97" s="879"/>
      <c r="J97" s="879"/>
    </row>
    <row r="98" spans="1:10" s="10" customFormat="1">
      <c r="A98" t="s">
        <v>303</v>
      </c>
      <c r="B98" t="s">
        <v>279</v>
      </c>
      <c r="C98" t="s">
        <v>352</v>
      </c>
      <c r="D98" t="s">
        <v>366</v>
      </c>
      <c r="E98" t="s">
        <v>354</v>
      </c>
      <c r="F98" s="879"/>
      <c r="G98" s="879"/>
      <c r="H98" s="879"/>
      <c r="I98" s="879"/>
      <c r="J98" s="879"/>
    </row>
    <row r="99" spans="1:10" s="10" customFormat="1">
      <c r="A99" t="s">
        <v>303</v>
      </c>
      <c r="B99" t="s">
        <v>279</v>
      </c>
      <c r="C99" t="s">
        <v>352</v>
      </c>
      <c r="D99" t="s">
        <v>367</v>
      </c>
      <c r="E99" t="s">
        <v>354</v>
      </c>
      <c r="F99" s="879"/>
      <c r="G99" s="879"/>
      <c r="H99" s="879"/>
      <c r="I99" s="879"/>
      <c r="J99" s="879"/>
    </row>
    <row r="100" spans="1:10" s="10" customFormat="1">
      <c r="A100" t="s">
        <v>303</v>
      </c>
      <c r="B100" t="s">
        <v>279</v>
      </c>
      <c r="C100" t="s">
        <v>352</v>
      </c>
      <c r="D100" t="s">
        <v>370</v>
      </c>
      <c r="E100" t="s">
        <v>354</v>
      </c>
      <c r="F100" s="879"/>
      <c r="G100" s="879"/>
      <c r="H100" s="879"/>
      <c r="I100" s="879"/>
      <c r="J100" s="879"/>
    </row>
    <row r="101" spans="1:10" s="10" customFormat="1">
      <c r="A101" t="s">
        <v>303</v>
      </c>
      <c r="B101" t="s">
        <v>279</v>
      </c>
      <c r="C101" t="s">
        <v>352</v>
      </c>
      <c r="D101" t="s">
        <v>371</v>
      </c>
      <c r="E101" s="743" t="s">
        <v>220</v>
      </c>
      <c r="F101" s="879"/>
      <c r="G101" s="879"/>
      <c r="H101" s="879"/>
      <c r="I101" s="879"/>
      <c r="J101" s="879"/>
    </row>
    <row r="102" spans="1:10" s="10" customFormat="1">
      <c r="A102" t="s">
        <v>303</v>
      </c>
      <c r="B102" t="s">
        <v>279</v>
      </c>
      <c r="C102" t="s">
        <v>372</v>
      </c>
      <c r="D102" t="s">
        <v>373</v>
      </c>
      <c r="E102" t="s">
        <v>354</v>
      </c>
      <c r="F102" s="879"/>
      <c r="G102" s="879"/>
      <c r="H102" s="879"/>
      <c r="I102" s="879"/>
      <c r="J102" s="879"/>
    </row>
    <row r="103" spans="1:10" s="10" customFormat="1">
      <c r="A103" t="s">
        <v>303</v>
      </c>
      <c r="B103" t="s">
        <v>279</v>
      </c>
      <c r="C103" t="s">
        <v>372</v>
      </c>
      <c r="D103" t="s">
        <v>375</v>
      </c>
      <c r="E103" t="s">
        <v>354</v>
      </c>
      <c r="F103" s="879"/>
      <c r="G103" s="879"/>
      <c r="H103" s="879"/>
      <c r="I103" s="879"/>
      <c r="J103" s="879"/>
    </row>
    <row r="104" spans="1:10" s="10" customFormat="1">
      <c r="A104" t="s">
        <v>303</v>
      </c>
      <c r="B104" t="s">
        <v>279</v>
      </c>
      <c r="C104" t="s">
        <v>372</v>
      </c>
      <c r="D104" t="s">
        <v>376</v>
      </c>
      <c r="E104" t="s">
        <v>354</v>
      </c>
      <c r="F104" s="879"/>
      <c r="G104" s="879"/>
      <c r="H104" s="879"/>
      <c r="I104" s="879"/>
      <c r="J104" s="879"/>
    </row>
    <row r="105" spans="1:10" s="10" customFormat="1">
      <c r="A105" t="s">
        <v>303</v>
      </c>
      <c r="B105" t="s">
        <v>279</v>
      </c>
      <c r="C105" t="s">
        <v>372</v>
      </c>
      <c r="D105" t="s">
        <v>377</v>
      </c>
      <c r="E105" t="s">
        <v>354</v>
      </c>
      <c r="F105" s="879"/>
      <c r="G105" s="879"/>
      <c r="H105" s="879"/>
      <c r="I105" s="879"/>
      <c r="J105" s="879"/>
    </row>
    <row r="106" spans="1:10" s="10" customFormat="1">
      <c r="A106" t="s">
        <v>303</v>
      </c>
      <c r="B106" t="s">
        <v>279</v>
      </c>
      <c r="C106" t="s">
        <v>378</v>
      </c>
      <c r="D106" t="s">
        <v>379</v>
      </c>
      <c r="E106" t="s">
        <v>380</v>
      </c>
      <c r="F106" s="879"/>
      <c r="G106" s="879"/>
      <c r="H106" s="879"/>
      <c r="I106" s="879"/>
      <c r="J106" s="87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3B7E2-BC8E-44CD-BDD0-F460F74D1BD7}">
  <dimension ref="A1:A4"/>
  <sheetViews>
    <sheetView showGridLines="0" workbookViewId="0">
      <selection activeCell="A3" sqref="A3"/>
    </sheetView>
  </sheetViews>
  <sheetFormatPr defaultColWidth="11.42578125" defaultRowHeight="15"/>
  <sheetData>
    <row r="1" spans="1:1" ht="18.75">
      <c r="A1" s="558" t="s">
        <v>392</v>
      </c>
    </row>
    <row r="2" spans="1:1">
      <c r="A2" s="5" t="s">
        <v>393</v>
      </c>
    </row>
    <row r="3" spans="1:1">
      <c r="A3" t="s">
        <v>394</v>
      </c>
    </row>
    <row r="4" spans="1:1">
      <c r="A4" t="s">
        <v>395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EA94B-52BA-4A11-ABB1-5DB762C8C5B6}">
  <sheetPr>
    <tabColor theme="4"/>
  </sheetPr>
  <dimension ref="A1:R203"/>
  <sheetViews>
    <sheetView showGridLines="0" topLeftCell="A77" zoomScale="55" zoomScaleNormal="55" workbookViewId="0">
      <selection activeCell="A142" sqref="A142"/>
    </sheetView>
  </sheetViews>
  <sheetFormatPr defaultColWidth="11.42578125" defaultRowHeight="15"/>
  <cols>
    <col min="1" max="1" width="9.7109375" customWidth="1"/>
    <col min="2" max="2" width="42.140625" customWidth="1"/>
    <col min="3" max="3" width="12.140625" style="614" customWidth="1"/>
    <col min="4" max="5" width="11.42578125" customWidth="1"/>
    <col min="7" max="7" width="12" bestFit="1" customWidth="1"/>
  </cols>
  <sheetData>
    <row r="1" spans="1:18" ht="21">
      <c r="A1" s="3" t="s">
        <v>396</v>
      </c>
      <c r="B1" s="1"/>
      <c r="C1" s="586"/>
      <c r="D1" s="1"/>
      <c r="E1" s="1"/>
      <c r="F1" s="1"/>
      <c r="G1" s="1"/>
      <c r="H1" s="1"/>
      <c r="I1" s="1"/>
      <c r="J1" s="1"/>
      <c r="K1" s="29"/>
      <c r="L1" s="29"/>
      <c r="M1" s="29"/>
      <c r="N1" s="29"/>
      <c r="O1" s="29"/>
      <c r="P1" s="29"/>
      <c r="Q1" s="29"/>
      <c r="R1" s="29"/>
    </row>
    <row r="2" spans="1:18">
      <c r="A2" s="62"/>
      <c r="B2" s="62"/>
      <c r="C2" s="587"/>
      <c r="D2" s="62"/>
      <c r="E2" s="62"/>
      <c r="F2" s="62"/>
      <c r="G2" s="62"/>
      <c r="H2" s="62"/>
      <c r="I2" s="62"/>
      <c r="J2" s="62"/>
      <c r="K2" s="10"/>
      <c r="L2" s="10"/>
      <c r="M2" s="10"/>
      <c r="N2" s="10"/>
      <c r="O2" s="10"/>
      <c r="P2" s="10"/>
      <c r="Q2" s="10"/>
      <c r="R2" s="10"/>
    </row>
    <row r="3" spans="1:18">
      <c r="A3" s="62"/>
      <c r="B3" s="567" t="s">
        <v>71</v>
      </c>
      <c r="C3" s="588"/>
      <c r="D3" s="576"/>
      <c r="E3" s="576"/>
      <c r="F3" s="576"/>
      <c r="G3" s="576"/>
      <c r="H3" s="576"/>
      <c r="I3" s="576"/>
      <c r="J3" s="576"/>
      <c r="K3" s="572"/>
      <c r="L3" s="572"/>
      <c r="M3" s="572"/>
      <c r="N3" s="572"/>
      <c r="O3" s="572"/>
      <c r="P3" s="572"/>
      <c r="Q3" s="572"/>
      <c r="R3" s="573"/>
    </row>
    <row r="4" spans="1:18">
      <c r="A4" s="446" t="s">
        <v>3</v>
      </c>
      <c r="B4" s="568" t="s">
        <v>397</v>
      </c>
      <c r="C4" s="587"/>
      <c r="D4" s="62"/>
      <c r="E4" s="62"/>
      <c r="F4" s="62"/>
      <c r="G4" s="62"/>
      <c r="H4" s="62"/>
      <c r="I4" s="62"/>
      <c r="J4" s="62"/>
      <c r="K4" s="10"/>
      <c r="L4" s="10"/>
      <c r="M4" s="10"/>
      <c r="N4" s="10"/>
      <c r="O4" s="10"/>
      <c r="P4" s="10"/>
      <c r="Q4" s="10"/>
      <c r="R4" s="574"/>
    </row>
    <row r="5" spans="1:18">
      <c r="A5" s="27" t="s">
        <v>398</v>
      </c>
      <c r="B5" s="577" t="s">
        <v>399</v>
      </c>
      <c r="C5" s="587"/>
      <c r="D5" s="62"/>
      <c r="E5" s="62"/>
      <c r="F5" s="62"/>
      <c r="G5" s="62"/>
      <c r="H5" s="62"/>
      <c r="I5" s="62"/>
      <c r="J5" s="62"/>
      <c r="K5" s="10"/>
      <c r="L5" s="10"/>
      <c r="M5" s="10"/>
      <c r="N5" s="10"/>
      <c r="O5" s="10"/>
      <c r="P5" s="10"/>
      <c r="Q5" s="10"/>
      <c r="R5" s="574"/>
    </row>
    <row r="6" spans="1:18">
      <c r="A6" s="62"/>
      <c r="B6" s="577" t="s">
        <v>400</v>
      </c>
      <c r="C6" s="587"/>
      <c r="D6" s="62"/>
      <c r="E6" s="62"/>
      <c r="F6" s="62"/>
      <c r="G6" s="62"/>
      <c r="H6" s="62"/>
      <c r="I6" s="62"/>
      <c r="J6" s="62"/>
      <c r="K6" s="10"/>
      <c r="L6" s="10"/>
      <c r="M6" s="10"/>
      <c r="N6" s="10"/>
      <c r="O6" s="10"/>
      <c r="P6" s="10"/>
      <c r="Q6" s="10"/>
      <c r="R6" s="574"/>
    </row>
    <row r="7" spans="1:18">
      <c r="A7" s="27" t="s">
        <v>401</v>
      </c>
      <c r="B7" s="577" t="s">
        <v>402</v>
      </c>
      <c r="C7" s="587"/>
      <c r="D7" s="62"/>
      <c r="E7" s="62"/>
      <c r="F7" s="62"/>
      <c r="G7" s="62"/>
      <c r="H7" s="62"/>
      <c r="I7" s="62"/>
      <c r="J7" s="62"/>
      <c r="K7" s="10"/>
      <c r="L7" s="10"/>
      <c r="M7" s="10"/>
      <c r="N7" s="10"/>
      <c r="O7" s="10"/>
      <c r="P7" s="10"/>
      <c r="Q7" s="10"/>
      <c r="R7" s="574"/>
    </row>
    <row r="8" spans="1:18">
      <c r="A8" s="27" t="s">
        <v>403</v>
      </c>
      <c r="B8" s="577" t="s">
        <v>404</v>
      </c>
      <c r="C8" s="587"/>
      <c r="D8" s="62"/>
      <c r="E8" s="62"/>
      <c r="F8" s="62"/>
      <c r="G8" s="62"/>
      <c r="H8" s="62"/>
      <c r="I8" s="62"/>
      <c r="J8" s="62"/>
      <c r="K8" s="10"/>
      <c r="L8" s="10"/>
      <c r="M8" s="10"/>
      <c r="N8" s="10"/>
      <c r="O8" s="10"/>
      <c r="P8" s="10"/>
      <c r="Q8" s="10"/>
      <c r="R8" s="574"/>
    </row>
    <row r="9" spans="1:18">
      <c r="A9" s="27" t="s">
        <v>405</v>
      </c>
      <c r="B9" s="578" t="s">
        <v>406</v>
      </c>
      <c r="C9" s="589"/>
      <c r="D9" s="579"/>
      <c r="E9" s="579"/>
      <c r="F9" s="579"/>
      <c r="G9" s="579"/>
      <c r="H9" s="579"/>
      <c r="I9" s="579"/>
      <c r="J9" s="579"/>
      <c r="K9" s="119"/>
      <c r="L9" s="119"/>
      <c r="M9" s="119"/>
      <c r="N9" s="119"/>
      <c r="O9" s="119"/>
      <c r="P9" s="119"/>
      <c r="Q9" s="119"/>
      <c r="R9" s="120"/>
    </row>
    <row r="10" spans="1:18">
      <c r="A10" s="62"/>
      <c r="B10" s="62"/>
      <c r="C10" s="587"/>
      <c r="D10" s="62"/>
      <c r="E10" s="62"/>
      <c r="F10" s="62"/>
      <c r="G10" s="62"/>
      <c r="H10" s="62"/>
      <c r="I10" s="62"/>
      <c r="J10" s="62"/>
      <c r="K10" s="10"/>
      <c r="L10" s="10"/>
      <c r="M10" s="10"/>
      <c r="N10" s="10"/>
      <c r="O10" s="10"/>
      <c r="P10" s="10"/>
      <c r="Q10" s="10"/>
      <c r="R10" s="10"/>
    </row>
    <row r="11" spans="1:18">
      <c r="A11" s="62"/>
      <c r="B11" s="62"/>
      <c r="C11" s="587"/>
      <c r="D11" s="62"/>
      <c r="E11" s="62"/>
      <c r="F11" s="62"/>
      <c r="G11" s="62"/>
      <c r="H11" s="62"/>
      <c r="I11" s="62"/>
      <c r="J11" s="62"/>
      <c r="K11" s="10"/>
      <c r="L11" s="10"/>
      <c r="M11" s="10"/>
      <c r="N11" s="10"/>
      <c r="O11" s="10"/>
      <c r="P11" s="10"/>
      <c r="Q11" s="10"/>
      <c r="R11" s="10"/>
    </row>
    <row r="12" spans="1:18">
      <c r="A12" s="157" t="s">
        <v>407</v>
      </c>
      <c r="B12" s="157"/>
      <c r="C12" s="590"/>
      <c r="D12" s="157"/>
      <c r="E12" s="157"/>
      <c r="F12" s="157"/>
      <c r="G12" s="157"/>
      <c r="H12" s="157"/>
      <c r="I12" s="157"/>
      <c r="J12" s="157"/>
      <c r="K12" s="157"/>
      <c r="L12" s="157"/>
      <c r="M12" s="157"/>
      <c r="N12" s="157"/>
      <c r="O12" s="157"/>
      <c r="P12" s="157"/>
      <c r="Q12" s="157"/>
      <c r="R12" s="157"/>
    </row>
    <row r="13" spans="1:18">
      <c r="A13" s="27" t="s">
        <v>408</v>
      </c>
      <c r="B13" s="2"/>
      <c r="C13" s="591"/>
      <c r="D13" s="2"/>
      <c r="E13" s="2"/>
      <c r="F13" s="2"/>
      <c r="G13" s="2"/>
      <c r="H13" s="2"/>
      <c r="I13" s="2"/>
      <c r="J13" s="2"/>
      <c r="K13" s="2"/>
      <c r="L13" s="2"/>
      <c r="M13" s="2"/>
      <c r="N13" s="2"/>
      <c r="O13" s="2"/>
      <c r="P13" s="2"/>
      <c r="Q13" s="2"/>
      <c r="R13" s="2"/>
    </row>
    <row r="14" spans="1:18">
      <c r="A14" s="32" t="s">
        <v>409</v>
      </c>
      <c r="B14" s="32" t="s">
        <v>410</v>
      </c>
      <c r="C14" s="592"/>
      <c r="D14" s="32"/>
      <c r="E14" s="32"/>
      <c r="F14" s="10"/>
      <c r="G14" s="10"/>
      <c r="H14" s="10"/>
      <c r="I14" s="10"/>
      <c r="J14" s="10"/>
      <c r="K14" s="10"/>
      <c r="L14" s="10"/>
      <c r="M14" s="10"/>
      <c r="N14" s="10"/>
      <c r="O14" s="10"/>
      <c r="P14" s="10"/>
      <c r="Q14" s="10"/>
      <c r="R14" s="10"/>
    </row>
    <row r="15" spans="1:18">
      <c r="A15" s="10" t="s">
        <v>411</v>
      </c>
      <c r="B15" s="10"/>
      <c r="C15" s="593"/>
      <c r="D15" s="10"/>
      <c r="E15" s="10"/>
      <c r="F15" s="10"/>
      <c r="G15" s="10"/>
      <c r="H15" s="10"/>
      <c r="I15" s="10"/>
      <c r="J15" s="10"/>
      <c r="K15" s="10"/>
      <c r="L15" s="10"/>
      <c r="M15" s="10"/>
      <c r="N15" s="10"/>
      <c r="O15" s="10"/>
      <c r="P15" s="10"/>
      <c r="Q15" s="10"/>
      <c r="R15" s="10"/>
    </row>
    <row r="16" spans="1:18">
      <c r="A16" s="10"/>
      <c r="B16" s="10"/>
      <c r="C16" s="593"/>
      <c r="D16" s="10"/>
      <c r="E16" s="10"/>
      <c r="F16" s="10"/>
      <c r="G16" s="10"/>
      <c r="H16" s="10"/>
      <c r="I16" s="10"/>
      <c r="J16" s="10"/>
      <c r="K16" s="10"/>
      <c r="L16" s="10"/>
      <c r="M16" s="10"/>
      <c r="N16" s="10"/>
      <c r="O16" s="10"/>
      <c r="P16" s="10"/>
      <c r="Q16" s="10"/>
      <c r="R16" s="10"/>
    </row>
    <row r="17" spans="1:18">
      <c r="A17" s="10"/>
      <c r="B17" s="10"/>
      <c r="C17" s="593"/>
      <c r="D17" s="10"/>
      <c r="E17" s="10"/>
      <c r="F17" s="10"/>
      <c r="G17" s="10"/>
      <c r="H17" s="10"/>
      <c r="I17" s="10"/>
      <c r="J17" s="10"/>
      <c r="K17" s="10"/>
      <c r="L17" s="10"/>
      <c r="M17" s="10"/>
      <c r="N17" s="10"/>
      <c r="O17" s="10"/>
      <c r="P17" s="10"/>
      <c r="Q17" s="10"/>
      <c r="R17" s="10"/>
    </row>
    <row r="18" spans="1:18">
      <c r="A18" s="10"/>
      <c r="B18" s="10"/>
      <c r="C18" s="593"/>
      <c r="D18" s="10"/>
      <c r="E18" s="10"/>
      <c r="F18" s="10"/>
      <c r="G18" s="10"/>
      <c r="H18" s="10"/>
      <c r="I18" s="10"/>
      <c r="J18" s="10"/>
      <c r="K18" s="10"/>
      <c r="L18" s="10"/>
      <c r="M18" s="10"/>
      <c r="N18" s="10"/>
      <c r="O18" s="10"/>
      <c r="P18" s="10"/>
      <c r="Q18" s="10"/>
      <c r="R18" s="10"/>
    </row>
    <row r="19" spans="1:18">
      <c r="A19" s="10"/>
      <c r="B19" s="10"/>
      <c r="C19" s="593"/>
      <c r="D19" s="10"/>
      <c r="E19" s="10"/>
      <c r="F19" s="10"/>
      <c r="G19" s="10"/>
      <c r="H19" s="10"/>
      <c r="I19" s="10"/>
      <c r="J19" s="10"/>
      <c r="K19" s="10"/>
      <c r="L19" s="10"/>
      <c r="M19" s="10"/>
      <c r="N19" s="10"/>
      <c r="O19" s="10"/>
      <c r="P19" s="10"/>
      <c r="Q19" s="10"/>
      <c r="R19" s="10"/>
    </row>
    <row r="20" spans="1:18">
      <c r="A20" s="10"/>
      <c r="B20" s="10"/>
      <c r="C20" s="593"/>
      <c r="D20" s="10"/>
      <c r="E20" s="10"/>
      <c r="F20" s="10"/>
      <c r="G20" s="10"/>
      <c r="H20" s="10"/>
      <c r="I20" s="10"/>
      <c r="J20" s="10"/>
      <c r="K20" s="10"/>
      <c r="L20" s="10"/>
      <c r="M20" s="10"/>
      <c r="N20" s="10"/>
      <c r="O20" s="10"/>
      <c r="P20" s="10"/>
      <c r="Q20" s="10"/>
      <c r="R20" s="10"/>
    </row>
    <row r="21" spans="1:18">
      <c r="A21" s="10"/>
      <c r="B21" s="10"/>
      <c r="C21" s="593"/>
      <c r="D21" s="10"/>
      <c r="E21" s="10"/>
      <c r="F21" s="10"/>
      <c r="G21" s="10"/>
      <c r="H21" s="10"/>
      <c r="I21" s="10"/>
      <c r="J21" s="10"/>
      <c r="K21" s="10"/>
      <c r="L21" s="10"/>
      <c r="M21" s="10"/>
      <c r="N21" s="10"/>
      <c r="O21" s="10"/>
      <c r="P21" s="10"/>
      <c r="Q21" s="10"/>
      <c r="R21" s="10"/>
    </row>
    <row r="22" spans="1:18">
      <c r="A22" s="10"/>
      <c r="B22" s="10"/>
      <c r="C22" s="593"/>
      <c r="D22" s="10"/>
      <c r="E22" s="10"/>
      <c r="F22" s="10"/>
      <c r="G22" s="10"/>
      <c r="H22" s="10"/>
      <c r="I22" s="10"/>
      <c r="J22" s="10"/>
      <c r="K22" s="10"/>
      <c r="L22" s="10"/>
      <c r="M22" s="10"/>
      <c r="N22" s="10"/>
      <c r="O22" s="10"/>
      <c r="P22" s="10"/>
      <c r="Q22" s="10"/>
      <c r="R22" s="10"/>
    </row>
    <row r="23" spans="1:18">
      <c r="A23" s="10"/>
      <c r="B23" s="10"/>
      <c r="C23" s="593"/>
      <c r="D23" s="10"/>
      <c r="E23" s="10"/>
      <c r="F23" s="10"/>
      <c r="G23" s="10"/>
      <c r="H23" s="10"/>
      <c r="I23" s="10"/>
      <c r="J23" s="10"/>
      <c r="K23" s="10"/>
      <c r="L23" s="10"/>
      <c r="M23" s="10"/>
      <c r="N23" s="10"/>
      <c r="O23" s="10"/>
      <c r="P23" s="10"/>
      <c r="Q23" s="10"/>
      <c r="R23" s="10"/>
    </row>
    <row r="24" spans="1:18">
      <c r="A24" s="10"/>
      <c r="B24" s="10"/>
      <c r="C24" s="593"/>
      <c r="D24" s="10"/>
      <c r="E24" s="10"/>
      <c r="F24" s="10"/>
      <c r="G24" s="10"/>
      <c r="H24" s="10"/>
      <c r="I24" s="10"/>
      <c r="J24" s="10"/>
      <c r="K24" s="10"/>
      <c r="L24" s="10"/>
      <c r="M24" s="10"/>
      <c r="N24" s="10"/>
      <c r="O24" s="10"/>
      <c r="P24" s="10"/>
      <c r="Q24" s="10"/>
      <c r="R24" s="10"/>
    </row>
    <row r="25" spans="1:18">
      <c r="A25" s="10"/>
      <c r="B25" s="10"/>
      <c r="C25" s="593"/>
      <c r="D25" s="10"/>
      <c r="E25" s="10"/>
      <c r="F25" s="10"/>
      <c r="G25" s="10"/>
      <c r="H25" s="10"/>
      <c r="I25" s="10"/>
      <c r="J25" s="10"/>
      <c r="K25" s="10"/>
      <c r="L25" s="10"/>
      <c r="M25" s="10"/>
      <c r="N25" s="10"/>
      <c r="O25" s="10"/>
      <c r="P25" s="10"/>
      <c r="Q25" s="10"/>
      <c r="R25" s="10"/>
    </row>
    <row r="26" spans="1:18">
      <c r="A26" s="1052" t="s">
        <v>412</v>
      </c>
      <c r="B26" s="10"/>
      <c r="C26" s="593"/>
      <c r="D26" s="10"/>
      <c r="E26" s="10"/>
      <c r="F26" s="10"/>
      <c r="G26" s="10"/>
      <c r="H26" s="10"/>
      <c r="I26" s="10"/>
      <c r="J26" s="10"/>
      <c r="K26" s="10"/>
      <c r="L26" s="10"/>
      <c r="M26" s="10"/>
      <c r="N26" s="10"/>
      <c r="O26" s="10"/>
      <c r="P26" s="10"/>
      <c r="Q26" s="10"/>
      <c r="R26" s="10"/>
    </row>
    <row r="27" spans="1:18">
      <c r="A27" s="28" t="s">
        <v>413</v>
      </c>
      <c r="B27" s="10"/>
      <c r="C27" s="593"/>
      <c r="D27" s="10"/>
      <c r="E27" s="10"/>
      <c r="F27" s="10"/>
      <c r="G27" s="10"/>
      <c r="H27" s="10"/>
      <c r="I27" s="10"/>
      <c r="J27" s="10"/>
      <c r="K27" s="10"/>
      <c r="L27" s="10"/>
      <c r="M27" s="10"/>
      <c r="N27" s="10"/>
      <c r="O27" s="10"/>
      <c r="P27" s="10"/>
      <c r="Q27" s="10"/>
      <c r="R27" s="10"/>
    </row>
    <row r="28" spans="1:18">
      <c r="A28" s="28" t="s">
        <v>414</v>
      </c>
      <c r="B28" s="10"/>
      <c r="C28" s="593"/>
      <c r="D28" s="10"/>
      <c r="E28" s="10"/>
      <c r="F28" s="10"/>
      <c r="G28" s="10"/>
      <c r="H28" s="10"/>
      <c r="I28" s="10"/>
      <c r="J28" s="10"/>
      <c r="K28" s="10"/>
      <c r="L28" s="10"/>
      <c r="M28" s="10"/>
      <c r="N28" s="10"/>
      <c r="O28" s="10"/>
      <c r="P28" s="10"/>
      <c r="Q28" s="10"/>
      <c r="R28" s="10"/>
    </row>
    <row r="29" spans="1:18">
      <c r="A29" s="28" t="s">
        <v>415</v>
      </c>
      <c r="B29" s="10"/>
      <c r="C29" s="593"/>
      <c r="D29" s="10"/>
      <c r="E29" s="10"/>
      <c r="F29" s="10"/>
      <c r="G29" s="10"/>
      <c r="H29" s="10"/>
      <c r="I29" s="10"/>
      <c r="J29" s="10"/>
      <c r="K29" s="10"/>
      <c r="L29" s="10"/>
      <c r="M29" s="10"/>
      <c r="N29" s="10"/>
      <c r="O29" s="10"/>
      <c r="P29" s="10"/>
      <c r="Q29" s="10"/>
      <c r="R29" s="10"/>
    </row>
    <row r="30" spans="1:18">
      <c r="A30" s="28" t="s">
        <v>416</v>
      </c>
      <c r="B30" s="10"/>
      <c r="C30" s="593"/>
      <c r="D30" s="10"/>
      <c r="E30" s="10"/>
      <c r="F30" s="10"/>
      <c r="G30" s="10"/>
      <c r="H30" s="10"/>
      <c r="I30" s="10"/>
      <c r="J30" s="10"/>
      <c r="K30" s="10"/>
      <c r="L30" s="10"/>
      <c r="M30" s="10"/>
      <c r="N30" s="10"/>
      <c r="O30" s="10"/>
      <c r="P30" s="10"/>
      <c r="Q30" s="10"/>
      <c r="R30" s="10"/>
    </row>
    <row r="31" spans="1:18">
      <c r="A31" s="28"/>
      <c r="B31" s="10"/>
      <c r="C31" s="593"/>
      <c r="D31" s="10"/>
      <c r="E31" s="10"/>
      <c r="F31" s="10"/>
      <c r="G31" s="10"/>
      <c r="H31" s="10"/>
      <c r="I31" s="10"/>
      <c r="J31" s="10"/>
      <c r="K31" s="10"/>
      <c r="L31" s="10"/>
      <c r="M31" s="10"/>
      <c r="N31" s="10"/>
      <c r="O31" s="10"/>
      <c r="P31" s="10"/>
      <c r="Q31" s="10"/>
      <c r="R31" s="10"/>
    </row>
    <row r="32" spans="1:18">
      <c r="A32" s="27" t="s">
        <v>24</v>
      </c>
      <c r="B32" s="2"/>
      <c r="C32" s="591"/>
      <c r="D32" s="2"/>
      <c r="E32" s="2"/>
      <c r="F32" s="2"/>
      <c r="G32" s="2"/>
      <c r="H32" s="2"/>
      <c r="I32" s="2"/>
      <c r="J32" s="2"/>
      <c r="K32" s="2"/>
      <c r="L32" s="2"/>
      <c r="M32" s="2"/>
      <c r="N32" s="2"/>
      <c r="O32" s="2"/>
      <c r="P32" s="2"/>
      <c r="Q32" s="2"/>
      <c r="R32" s="2"/>
    </row>
    <row r="33" spans="1:18" ht="15" customHeight="1">
      <c r="A33" s="32" t="s">
        <v>417</v>
      </c>
      <c r="B33" s="32" t="s">
        <v>410</v>
      </c>
      <c r="C33" s="592"/>
      <c r="D33" s="32"/>
      <c r="E33" s="32"/>
      <c r="F33" s="107"/>
      <c r="G33" s="107"/>
      <c r="H33" s="107"/>
      <c r="I33" s="107"/>
      <c r="J33" s="107"/>
      <c r="K33" s="107"/>
      <c r="L33" s="107"/>
      <c r="M33" s="107"/>
      <c r="N33" s="107"/>
      <c r="O33" s="107"/>
      <c r="P33" s="107"/>
      <c r="Q33" s="107"/>
      <c r="R33" s="10"/>
    </row>
    <row r="34" spans="1:18">
      <c r="A34" s="106" t="s">
        <v>418</v>
      </c>
      <c r="B34" s="13"/>
      <c r="C34" s="594"/>
      <c r="D34" s="13"/>
      <c r="E34" s="13"/>
      <c r="F34" s="104"/>
      <c r="G34" s="104"/>
      <c r="H34" s="104"/>
      <c r="I34" s="104"/>
      <c r="J34" s="104"/>
      <c r="K34" s="104"/>
      <c r="L34" s="104"/>
      <c r="M34" s="104"/>
      <c r="N34" s="104"/>
      <c r="O34" s="104"/>
      <c r="P34" s="104"/>
      <c r="Q34" s="104"/>
      <c r="R34" s="104"/>
    </row>
    <row r="35" spans="1:18">
      <c r="A35" s="90" t="s">
        <v>419</v>
      </c>
      <c r="B35" s="13"/>
      <c r="C35" s="594"/>
      <c r="D35" s="13"/>
      <c r="E35" s="13"/>
      <c r="F35" s="13"/>
      <c r="G35" s="13"/>
      <c r="H35" s="13"/>
      <c r="I35" s="13"/>
      <c r="J35" s="13"/>
      <c r="K35" s="13"/>
      <c r="L35" s="13"/>
      <c r="M35" s="13"/>
      <c r="N35" s="13"/>
      <c r="O35" s="13"/>
      <c r="P35" s="13"/>
      <c r="Q35" s="13"/>
      <c r="R35" s="13"/>
    </row>
    <row r="36" spans="1:18">
      <c r="A36" s="13"/>
      <c r="B36" s="81" t="s">
        <v>420</v>
      </c>
      <c r="C36" s="595"/>
      <c r="D36" s="82"/>
      <c r="E36" s="82"/>
      <c r="F36" s="82"/>
      <c r="G36" s="82"/>
      <c r="H36" s="82"/>
      <c r="I36" s="82"/>
      <c r="J36" s="82"/>
      <c r="K36" s="82"/>
      <c r="L36" s="82"/>
      <c r="M36" s="82"/>
      <c r="N36" s="83"/>
      <c r="O36" s="13"/>
      <c r="P36" s="13"/>
      <c r="Q36" s="13"/>
      <c r="R36" s="13"/>
    </row>
    <row r="37" spans="1:18">
      <c r="A37" s="13"/>
      <c r="B37" s="84"/>
      <c r="C37" s="596"/>
      <c r="D37" s="86"/>
      <c r="E37" s="86"/>
      <c r="F37" s="86"/>
      <c r="G37" s="86"/>
      <c r="H37" s="86"/>
      <c r="I37" s="86"/>
      <c r="J37" s="86"/>
      <c r="K37" s="86"/>
      <c r="L37" s="86"/>
      <c r="M37" s="86"/>
      <c r="N37" s="85"/>
      <c r="O37" s="13"/>
      <c r="P37" s="13"/>
      <c r="Q37" s="13"/>
      <c r="R37" s="13"/>
    </row>
    <row r="38" spans="1:18">
      <c r="A38" s="13"/>
      <c r="B38" s="87"/>
      <c r="C38" s="597"/>
      <c r="D38" s="88"/>
      <c r="E38" s="88"/>
      <c r="F38" s="88"/>
      <c r="G38" s="88"/>
      <c r="H38" s="88"/>
      <c r="I38" s="88"/>
      <c r="J38" s="88"/>
      <c r="K38" s="88"/>
      <c r="L38" s="88"/>
      <c r="M38" s="88"/>
      <c r="N38" s="89"/>
      <c r="O38" s="13"/>
      <c r="P38" s="13"/>
      <c r="Q38" s="13"/>
      <c r="R38" s="13"/>
    </row>
    <row r="39" spans="1:18">
      <c r="A39" s="10"/>
      <c r="B39" s="10"/>
      <c r="C39" s="593"/>
      <c r="D39" s="10"/>
      <c r="E39" s="10"/>
      <c r="F39" s="10"/>
      <c r="G39" s="10"/>
      <c r="H39" s="10"/>
      <c r="I39" s="10"/>
      <c r="J39" s="10"/>
      <c r="K39" s="10"/>
      <c r="L39" s="10"/>
      <c r="M39" s="10"/>
      <c r="N39" s="10"/>
      <c r="O39" s="10"/>
      <c r="P39" s="10"/>
      <c r="Q39" s="10"/>
      <c r="R39" s="10"/>
    </row>
    <row r="40" spans="1:18">
      <c r="A40" s="113" t="s">
        <v>421</v>
      </c>
      <c r="B40" s="114"/>
      <c r="C40" s="598"/>
      <c r="D40" s="114"/>
      <c r="E40" s="114"/>
      <c r="F40" s="114"/>
      <c r="G40" s="114"/>
      <c r="H40" s="114"/>
      <c r="I40" s="114"/>
      <c r="J40" s="114"/>
      <c r="K40" s="114"/>
      <c r="L40" s="114"/>
      <c r="M40" s="114"/>
      <c r="N40" s="114"/>
      <c r="O40" s="114"/>
      <c r="P40" s="114"/>
      <c r="Q40" s="114"/>
      <c r="R40" s="115"/>
    </row>
    <row r="41" spans="1:18">
      <c r="A41" s="116" t="s">
        <v>422</v>
      </c>
      <c r="B41" s="112"/>
      <c r="C41" s="599"/>
      <c r="D41" s="112"/>
      <c r="E41" s="112"/>
      <c r="F41" s="112"/>
      <c r="G41" s="112"/>
      <c r="H41" s="112"/>
      <c r="I41" s="112"/>
      <c r="J41" s="112"/>
      <c r="K41" s="112"/>
      <c r="L41" s="112"/>
      <c r="M41" s="112"/>
      <c r="N41" s="112"/>
      <c r="O41" s="112"/>
      <c r="P41" s="112"/>
      <c r="Q41" s="112"/>
      <c r="R41" s="117"/>
    </row>
    <row r="42" spans="1:18">
      <c r="A42" s="118"/>
      <c r="B42" s="119"/>
      <c r="C42" s="600"/>
      <c r="D42" s="119"/>
      <c r="E42" s="119"/>
      <c r="F42" s="119"/>
      <c r="G42" s="119"/>
      <c r="H42" s="119"/>
      <c r="I42" s="119"/>
      <c r="J42" s="119"/>
      <c r="K42" s="119"/>
      <c r="L42" s="119"/>
      <c r="M42" s="119"/>
      <c r="N42" s="119"/>
      <c r="O42" s="119"/>
      <c r="P42" s="119"/>
      <c r="Q42" s="119"/>
      <c r="R42" s="120"/>
    </row>
    <row r="43" spans="1:18">
      <c r="A43" s="10"/>
      <c r="B43" s="10"/>
      <c r="C43" s="593"/>
      <c r="D43" s="10"/>
      <c r="E43" s="10"/>
      <c r="F43" s="10"/>
      <c r="G43" s="10"/>
      <c r="H43" s="10"/>
      <c r="I43" s="10"/>
      <c r="J43" s="10"/>
      <c r="K43" s="10"/>
      <c r="L43" s="10"/>
      <c r="M43" s="10"/>
      <c r="N43" s="10"/>
      <c r="O43" s="10"/>
      <c r="P43" s="10"/>
      <c r="Q43" s="10"/>
      <c r="R43" s="10"/>
    </row>
    <row r="44" spans="1:18">
      <c r="A44" s="27" t="s">
        <v>28</v>
      </c>
      <c r="B44" s="2"/>
      <c r="C44" s="591"/>
      <c r="D44" s="2"/>
      <c r="E44" s="2"/>
      <c r="F44" s="2"/>
      <c r="G44" s="2"/>
      <c r="H44" s="2"/>
      <c r="I44" s="2"/>
      <c r="J44" s="2"/>
      <c r="K44" s="2"/>
      <c r="L44" s="2"/>
      <c r="M44" s="2"/>
      <c r="N44" s="2"/>
      <c r="O44" s="2"/>
      <c r="P44" s="2"/>
      <c r="Q44" s="2"/>
      <c r="R44" s="2"/>
    </row>
    <row r="45" spans="1:18">
      <c r="A45" s="32" t="s">
        <v>417</v>
      </c>
      <c r="B45" s="32" t="s">
        <v>410</v>
      </c>
      <c r="C45" s="592"/>
      <c r="D45" s="32"/>
      <c r="E45" s="32"/>
      <c r="F45" s="10"/>
      <c r="G45" s="10"/>
      <c r="H45" s="10"/>
      <c r="I45" s="10"/>
      <c r="J45" s="10"/>
      <c r="K45" s="10"/>
      <c r="L45" s="10"/>
      <c r="M45" s="10"/>
      <c r="N45" s="10"/>
      <c r="O45" s="10"/>
      <c r="P45" s="10"/>
      <c r="Q45" s="10"/>
      <c r="R45" s="10"/>
    </row>
    <row r="46" spans="1:18">
      <c r="A46" s="69" t="s">
        <v>423</v>
      </c>
      <c r="B46" s="69"/>
      <c r="C46" s="594"/>
      <c r="D46" s="69"/>
      <c r="E46" s="69"/>
      <c r="F46" s="13"/>
      <c r="G46" s="13"/>
      <c r="H46" s="13"/>
      <c r="I46" s="13"/>
      <c r="J46" s="13"/>
      <c r="K46" s="13"/>
      <c r="L46" s="13"/>
      <c r="M46" s="13"/>
      <c r="N46" s="13"/>
      <c r="O46" s="13"/>
      <c r="P46" s="13"/>
      <c r="Q46" s="13"/>
      <c r="R46" s="104"/>
    </row>
    <row r="47" spans="1:18">
      <c r="A47" s="69" t="s">
        <v>424</v>
      </c>
      <c r="B47" s="69"/>
      <c r="C47" s="594"/>
      <c r="D47" s="69"/>
      <c r="E47" s="69"/>
      <c r="F47" s="13"/>
      <c r="G47" s="13"/>
      <c r="H47" s="13"/>
      <c r="I47" s="13"/>
      <c r="J47" s="13"/>
      <c r="K47" s="13"/>
      <c r="L47" s="13"/>
      <c r="M47" s="13"/>
      <c r="N47" s="13"/>
      <c r="O47" s="13"/>
      <c r="P47" s="13"/>
      <c r="Q47" s="13"/>
      <c r="R47" s="104"/>
    </row>
    <row r="48" spans="1:18">
      <c r="A48" s="950" t="s">
        <v>425</v>
      </c>
      <c r="B48" s="69"/>
      <c r="C48" s="594"/>
      <c r="D48" s="69"/>
      <c r="E48" s="69"/>
      <c r="F48" s="13"/>
      <c r="G48" s="13"/>
      <c r="H48" s="13"/>
      <c r="I48" s="13"/>
      <c r="J48" s="13"/>
      <c r="K48" s="13"/>
      <c r="L48" s="13"/>
      <c r="M48" s="13"/>
      <c r="N48" s="13"/>
      <c r="O48" s="13"/>
      <c r="P48" s="13"/>
      <c r="Q48" s="13"/>
      <c r="R48" s="104"/>
    </row>
    <row r="49" spans="1:18">
      <c r="A49" s="951" t="s">
        <v>426</v>
      </c>
      <c r="B49" s="70"/>
      <c r="C49" s="601"/>
      <c r="D49" s="70"/>
      <c r="E49" s="70"/>
      <c r="F49" s="70"/>
      <c r="G49" s="70"/>
      <c r="H49" s="70"/>
      <c r="I49" s="70"/>
      <c r="J49" s="70"/>
      <c r="K49" s="70"/>
      <c r="L49" s="70"/>
      <c r="M49" s="70"/>
      <c r="N49" s="70"/>
      <c r="O49" s="70"/>
      <c r="P49" s="70"/>
      <c r="Q49" s="13"/>
      <c r="R49" s="13"/>
    </row>
    <row r="50" spans="1:18">
      <c r="A50" s="951" t="s">
        <v>427</v>
      </c>
      <c r="B50" s="70"/>
      <c r="C50" s="601"/>
      <c r="D50" s="70"/>
      <c r="E50" s="70"/>
      <c r="F50" s="70"/>
      <c r="G50" s="70"/>
      <c r="H50" s="70"/>
      <c r="I50" s="70"/>
      <c r="J50" s="70"/>
      <c r="K50" s="70"/>
      <c r="L50" s="70"/>
      <c r="M50" s="70"/>
      <c r="N50" s="70"/>
      <c r="O50" s="70"/>
      <c r="P50" s="70"/>
      <c r="Q50" s="13"/>
      <c r="R50" s="13"/>
    </row>
    <row r="51" spans="1:18">
      <c r="A51" s="951" t="s">
        <v>428</v>
      </c>
      <c r="B51" s="70"/>
      <c r="C51" s="601"/>
      <c r="D51" s="70"/>
      <c r="E51" s="70"/>
      <c r="F51" s="70"/>
      <c r="G51" s="70"/>
      <c r="H51" s="70"/>
      <c r="I51" s="70"/>
      <c r="J51" s="70"/>
      <c r="K51" s="70"/>
      <c r="L51" s="70"/>
      <c r="M51" s="70"/>
      <c r="N51" s="70"/>
      <c r="O51" s="70"/>
      <c r="P51" s="70"/>
      <c r="Q51" s="13"/>
      <c r="R51" s="13"/>
    </row>
    <row r="52" spans="1:18">
      <c r="A52" s="951" t="s">
        <v>429</v>
      </c>
      <c r="B52" s="70"/>
      <c r="C52" s="601"/>
      <c r="D52" s="70"/>
      <c r="E52" s="70"/>
      <c r="F52" s="70"/>
      <c r="G52" s="70"/>
      <c r="H52" s="70"/>
      <c r="I52" s="70"/>
      <c r="J52" s="70"/>
      <c r="K52" s="70"/>
      <c r="L52" s="70"/>
      <c r="M52" s="70"/>
      <c r="N52" s="70"/>
      <c r="O52" s="70"/>
      <c r="P52" s="70"/>
      <c r="Q52" s="13"/>
      <c r="R52" s="13"/>
    </row>
    <row r="53" spans="1:18">
      <c r="A53" s="951"/>
      <c r="B53" s="70"/>
      <c r="C53" s="601"/>
      <c r="D53" s="70"/>
      <c r="E53" s="70"/>
      <c r="F53" s="70"/>
      <c r="G53" s="70"/>
      <c r="H53" s="70"/>
      <c r="I53" s="70"/>
      <c r="J53" s="70"/>
      <c r="K53" s="70"/>
      <c r="L53" s="70"/>
      <c r="M53" s="70"/>
      <c r="N53" s="70"/>
      <c r="O53" s="70"/>
      <c r="P53" s="70"/>
      <c r="Q53" s="13"/>
      <c r="R53" s="13"/>
    </row>
    <row r="54" spans="1:18">
      <c r="A54" s="951"/>
      <c r="B54" s="70" t="s">
        <v>430</v>
      </c>
      <c r="C54" s="601"/>
      <c r="D54" s="70"/>
      <c r="E54" s="70"/>
      <c r="F54" s="70"/>
      <c r="G54" s="70"/>
      <c r="H54" s="70"/>
      <c r="I54" s="70"/>
      <c r="J54" s="70"/>
      <c r="K54" s="70"/>
      <c r="L54" s="70"/>
      <c r="M54" s="70"/>
      <c r="N54" s="70"/>
      <c r="O54" s="70"/>
      <c r="P54" s="70"/>
      <c r="Q54" s="13"/>
      <c r="R54" s="13"/>
    </row>
    <row r="55" spans="1:18">
      <c r="A55" s="951"/>
      <c r="B55" s="70"/>
      <c r="C55" s="601"/>
      <c r="D55" s="70"/>
      <c r="E55" s="70"/>
      <c r="F55" s="70"/>
      <c r="G55" s="1117" t="s">
        <v>81</v>
      </c>
      <c r="H55" s="1118"/>
      <c r="I55" s="1118"/>
      <c r="J55" s="1118"/>
      <c r="K55" s="1118"/>
      <c r="L55" s="1118"/>
      <c r="M55" s="1118"/>
      <c r="N55" s="1118"/>
      <c r="O55" s="1118"/>
      <c r="P55" s="1119"/>
      <c r="Q55" s="13"/>
      <c r="R55" s="13"/>
    </row>
    <row r="56" spans="1:18">
      <c r="A56" s="951"/>
      <c r="B56" s="1126" t="s">
        <v>431</v>
      </c>
      <c r="C56" s="1127"/>
      <c r="D56" s="1127"/>
      <c r="E56" s="1127"/>
      <c r="F56" s="1128"/>
      <c r="G56" s="33">
        <v>2026</v>
      </c>
      <c r="H56" s="34">
        <v>2027</v>
      </c>
      <c r="I56" s="33">
        <v>2028</v>
      </c>
      <c r="J56" s="34">
        <v>2029</v>
      </c>
      <c r="K56" s="33">
        <v>2030</v>
      </c>
      <c r="L56" s="34">
        <v>2031</v>
      </c>
      <c r="M56" s="33">
        <v>2032</v>
      </c>
      <c r="N56" s="34">
        <v>2033</v>
      </c>
      <c r="O56" s="33">
        <v>2034</v>
      </c>
      <c r="P56" s="33">
        <v>2035</v>
      </c>
      <c r="Q56" s="13"/>
      <c r="R56" s="13"/>
    </row>
    <row r="57" spans="1:18">
      <c r="A57" s="951"/>
      <c r="B57" s="1007" t="s">
        <v>432</v>
      </c>
      <c r="C57" s="1006"/>
      <c r="D57" s="1006"/>
      <c r="E57" s="1006"/>
      <c r="F57" s="726"/>
      <c r="G57" s="33"/>
      <c r="H57" s="34"/>
      <c r="I57" s="33"/>
      <c r="J57" s="34"/>
      <c r="K57" s="33"/>
      <c r="L57" s="34"/>
      <c r="M57" s="33"/>
      <c r="N57" s="34"/>
      <c r="O57" s="33"/>
      <c r="P57" s="33"/>
      <c r="Q57" s="13"/>
      <c r="R57" s="13"/>
    </row>
    <row r="58" spans="1:18">
      <c r="A58" s="951"/>
      <c r="B58" s="1120" t="s">
        <v>433</v>
      </c>
      <c r="C58" s="1121"/>
      <c r="D58" s="1121"/>
      <c r="E58" s="1121"/>
      <c r="F58" s="1122"/>
      <c r="G58" s="474" t="s">
        <v>20</v>
      </c>
      <c r="H58" s="80"/>
      <c r="I58" s="80"/>
      <c r="J58" s="80"/>
      <c r="K58" s="80"/>
      <c r="L58" s="80"/>
      <c r="M58" s="80"/>
      <c r="N58" s="80"/>
      <c r="O58" s="80"/>
      <c r="P58" s="80"/>
      <c r="Q58" s="13"/>
      <c r="R58" s="13"/>
    </row>
    <row r="59" spans="1:18">
      <c r="A59" s="951"/>
      <c r="B59" s="1120" t="s">
        <v>434</v>
      </c>
      <c r="C59" s="1121"/>
      <c r="D59" s="1121"/>
      <c r="E59" s="1121"/>
      <c r="F59" s="1122"/>
      <c r="G59" s="474"/>
      <c r="H59" s="80"/>
      <c r="I59" s="80"/>
      <c r="J59" s="80"/>
      <c r="K59" s="80"/>
      <c r="L59" s="80"/>
      <c r="M59" s="80"/>
      <c r="N59" s="80"/>
      <c r="O59" s="80"/>
      <c r="P59" s="80"/>
      <c r="Q59" s="13"/>
      <c r="R59" s="13"/>
    </row>
    <row r="60" spans="1:18">
      <c r="A60" s="951"/>
      <c r="B60" s="1120" t="s">
        <v>435</v>
      </c>
      <c r="C60" s="1121"/>
      <c r="D60" s="1121"/>
      <c r="E60" s="1121"/>
      <c r="F60" s="1122"/>
      <c r="G60" s="474"/>
      <c r="H60" s="80"/>
      <c r="I60" s="80"/>
      <c r="J60" s="80"/>
      <c r="K60" s="80"/>
      <c r="L60" s="80"/>
      <c r="M60" s="80"/>
      <c r="N60" s="80"/>
      <c r="O60" s="80"/>
      <c r="P60" s="80"/>
      <c r="Q60" s="13"/>
      <c r="R60" s="13"/>
    </row>
    <row r="61" spans="1:18">
      <c r="A61" s="951"/>
      <c r="B61" s="807"/>
      <c r="C61" s="807"/>
      <c r="D61" s="807"/>
      <c r="E61" s="807"/>
      <c r="F61" s="807"/>
      <c r="G61" s="807"/>
      <c r="H61" s="807"/>
      <c r="I61" s="807"/>
      <c r="J61" s="807"/>
      <c r="K61" s="807"/>
      <c r="L61" s="807"/>
      <c r="M61" s="807"/>
      <c r="N61" s="807"/>
      <c r="O61" s="807"/>
      <c r="P61" s="807"/>
      <c r="Q61" s="13"/>
      <c r="R61" s="13"/>
    </row>
    <row r="62" spans="1:18" s="13" customFormat="1">
      <c r="A62" s="303" t="s">
        <v>436</v>
      </c>
      <c r="B62" s="70" t="s">
        <v>437</v>
      </c>
      <c r="C62" s="807"/>
      <c r="D62" s="807"/>
      <c r="E62" s="807"/>
      <c r="F62" s="807"/>
      <c r="G62" s="1056"/>
      <c r="H62" s="754"/>
      <c r="I62" s="754"/>
      <c r="J62" s="754"/>
      <c r="K62" s="754"/>
      <c r="L62" s="754"/>
      <c r="M62" s="754"/>
      <c r="N62" s="754"/>
      <c r="O62" s="754"/>
      <c r="P62" s="754"/>
    </row>
    <row r="63" spans="1:18">
      <c r="A63" s="303"/>
      <c r="B63" s="70"/>
      <c r="C63" s="601"/>
      <c r="D63" s="70"/>
      <c r="E63" s="70"/>
      <c r="F63" s="70"/>
      <c r="G63" s="1117" t="s">
        <v>81</v>
      </c>
      <c r="H63" s="1118"/>
      <c r="I63" s="1118"/>
      <c r="J63" s="1118"/>
      <c r="K63" s="1118"/>
      <c r="L63" s="1118"/>
      <c r="M63" s="1118"/>
      <c r="N63" s="1118"/>
      <c r="O63" s="1118"/>
      <c r="P63" s="1119"/>
      <c r="Q63" s="13"/>
      <c r="R63" s="13"/>
    </row>
    <row r="64" spans="1:18">
      <c r="A64" s="13"/>
      <c r="B64" s="1126" t="s">
        <v>431</v>
      </c>
      <c r="C64" s="1127"/>
      <c r="D64" s="1127"/>
      <c r="E64" s="1127"/>
      <c r="F64" s="1128"/>
      <c r="G64" s="33">
        <v>2026</v>
      </c>
      <c r="H64" s="34">
        <v>2027</v>
      </c>
      <c r="I64" s="33">
        <v>2028</v>
      </c>
      <c r="J64" s="34">
        <v>2029</v>
      </c>
      <c r="K64" s="33">
        <v>2030</v>
      </c>
      <c r="L64" s="34">
        <v>2031</v>
      </c>
      <c r="M64" s="33">
        <v>2032</v>
      </c>
      <c r="N64" s="34">
        <v>2033</v>
      </c>
      <c r="O64" s="33">
        <v>2034</v>
      </c>
      <c r="P64" s="33">
        <v>2035</v>
      </c>
      <c r="Q64" s="13"/>
      <c r="R64" s="13"/>
    </row>
    <row r="65" spans="1:18">
      <c r="A65" s="13"/>
      <c r="B65" s="1123" t="s">
        <v>433</v>
      </c>
      <c r="C65" s="1124"/>
      <c r="D65" s="1124"/>
      <c r="E65" s="1124"/>
      <c r="F65" s="1125"/>
      <c r="G65" s="33"/>
      <c r="H65" s="34"/>
      <c r="I65" s="33"/>
      <c r="J65" s="34"/>
      <c r="K65" s="33"/>
      <c r="L65" s="34"/>
      <c r="M65" s="33"/>
      <c r="N65" s="34"/>
      <c r="O65" s="33"/>
      <c r="P65" s="33"/>
      <c r="Q65" s="13"/>
      <c r="R65" s="13"/>
    </row>
    <row r="66" spans="1:18">
      <c r="A66" s="13"/>
      <c r="B66" s="1120" t="s">
        <v>432</v>
      </c>
      <c r="C66" s="1121"/>
      <c r="D66" s="1121"/>
      <c r="E66" s="1121"/>
      <c r="F66" s="1122"/>
      <c r="G66" s="474" t="s">
        <v>20</v>
      </c>
      <c r="H66" s="80"/>
      <c r="I66" s="80"/>
      <c r="J66" s="80"/>
      <c r="K66" s="80"/>
      <c r="L66" s="80"/>
      <c r="M66" s="80"/>
      <c r="N66" s="80"/>
      <c r="O66" s="80"/>
      <c r="P66" s="80"/>
      <c r="Q66" s="13"/>
      <c r="R66" s="13"/>
    </row>
    <row r="67" spans="1:18">
      <c r="A67" s="13"/>
      <c r="B67" s="1053" t="s">
        <v>438</v>
      </c>
      <c r="C67" s="1054"/>
      <c r="D67" s="1054"/>
      <c r="E67" s="1054"/>
      <c r="F67" s="1055"/>
      <c r="G67" s="474"/>
      <c r="H67" s="80"/>
      <c r="I67" s="80"/>
      <c r="J67" s="80"/>
      <c r="K67" s="80"/>
      <c r="L67" s="80"/>
      <c r="M67" s="80"/>
      <c r="N67" s="80"/>
      <c r="O67" s="80"/>
      <c r="P67" s="80"/>
      <c r="Q67" s="13"/>
      <c r="R67" s="13"/>
    </row>
    <row r="68" spans="1:18">
      <c r="A68" s="13"/>
      <c r="B68" s="1053" t="s">
        <v>439</v>
      </c>
      <c r="C68" s="1054"/>
      <c r="D68" s="1054"/>
      <c r="E68" s="1054"/>
      <c r="F68" s="1055"/>
      <c r="G68" s="474"/>
      <c r="H68" s="80"/>
      <c r="I68" s="80"/>
      <c r="J68" s="80"/>
      <c r="K68" s="80"/>
      <c r="L68" s="80"/>
      <c r="M68" s="80"/>
      <c r="N68" s="80"/>
      <c r="O68" s="80"/>
      <c r="P68" s="80"/>
      <c r="Q68" s="13"/>
      <c r="R68" s="13"/>
    </row>
    <row r="69" spans="1:18">
      <c r="A69" s="13"/>
      <c r="B69" s="1120" t="s">
        <v>440</v>
      </c>
      <c r="C69" s="1121"/>
      <c r="D69" s="1121"/>
      <c r="E69" s="1121"/>
      <c r="F69" s="1122"/>
      <c r="G69" s="474"/>
      <c r="H69" s="80"/>
      <c r="I69" s="80"/>
      <c r="J69" s="80"/>
      <c r="K69" s="80"/>
      <c r="L69" s="80"/>
      <c r="M69" s="80"/>
      <c r="N69" s="80"/>
      <c r="O69" s="80"/>
      <c r="P69" s="80"/>
      <c r="Q69" s="13"/>
      <c r="R69" s="13"/>
    </row>
    <row r="70" spans="1:18">
      <c r="A70" s="13"/>
      <c r="B70" s="1123" t="s">
        <v>441</v>
      </c>
      <c r="C70" s="1124"/>
      <c r="D70" s="1124"/>
      <c r="E70" s="1124"/>
      <c r="F70" s="1125"/>
      <c r="G70" s="747"/>
      <c r="H70" s="34"/>
      <c r="I70" s="33"/>
      <c r="J70" s="34"/>
      <c r="K70" s="33"/>
      <c r="L70" s="34"/>
      <c r="M70" s="33"/>
      <c r="N70" s="594"/>
      <c r="O70" s="33"/>
      <c r="P70" s="747"/>
      <c r="Q70" s="13"/>
      <c r="R70" s="13"/>
    </row>
    <row r="71" spans="1:18">
      <c r="A71" s="13"/>
      <c r="B71" s="1120" t="s">
        <v>432</v>
      </c>
      <c r="C71" s="1121"/>
      <c r="D71" s="1121"/>
      <c r="E71" s="1121"/>
      <c r="F71" s="1122"/>
      <c r="G71" s="474"/>
      <c r="H71" s="80"/>
      <c r="I71" s="80"/>
      <c r="J71" s="80"/>
      <c r="K71" s="80"/>
      <c r="L71" s="80"/>
      <c r="M71" s="80"/>
      <c r="N71" s="80"/>
      <c r="O71" s="80"/>
      <c r="P71" s="80"/>
      <c r="Q71" s="13"/>
      <c r="R71" s="13"/>
    </row>
    <row r="72" spans="1:18">
      <c r="A72" s="13"/>
      <c r="B72" s="1053" t="s">
        <v>438</v>
      </c>
      <c r="C72" s="1054"/>
      <c r="D72" s="1054"/>
      <c r="E72" s="1054"/>
      <c r="F72" s="1055"/>
      <c r="G72" s="474"/>
      <c r="H72" s="80"/>
      <c r="I72" s="80"/>
      <c r="J72" s="80"/>
      <c r="K72" s="80"/>
      <c r="L72" s="80"/>
      <c r="M72" s="80"/>
      <c r="N72" s="80"/>
      <c r="O72" s="80"/>
      <c r="P72" s="80"/>
      <c r="Q72" s="13"/>
      <c r="R72" s="13"/>
    </row>
    <row r="73" spans="1:18">
      <c r="A73" s="13"/>
      <c r="B73" s="1053" t="s">
        <v>439</v>
      </c>
      <c r="C73" s="1054"/>
      <c r="D73" s="1054"/>
      <c r="E73" s="1054"/>
      <c r="F73" s="1055"/>
      <c r="G73" s="474"/>
      <c r="H73" s="80"/>
      <c r="I73" s="80"/>
      <c r="J73" s="80"/>
      <c r="K73" s="80"/>
      <c r="L73" s="80"/>
      <c r="M73" s="80"/>
      <c r="N73" s="80"/>
      <c r="O73" s="80"/>
      <c r="P73" s="80"/>
      <c r="Q73" s="13"/>
      <c r="R73" s="13"/>
    </row>
    <row r="74" spans="1:18">
      <c r="A74" s="13"/>
      <c r="B74" s="1120" t="s">
        <v>440</v>
      </c>
      <c r="C74" s="1121"/>
      <c r="D74" s="1121"/>
      <c r="E74" s="1121"/>
      <c r="F74" s="1122"/>
      <c r="G74" s="474"/>
      <c r="H74" s="80"/>
      <c r="I74" s="80"/>
      <c r="J74" s="80"/>
      <c r="K74" s="80"/>
      <c r="L74" s="80"/>
      <c r="M74" s="80"/>
      <c r="N74" s="80"/>
      <c r="O74" s="80"/>
      <c r="P74" s="80"/>
      <c r="Q74" s="13"/>
      <c r="R74" s="13"/>
    </row>
    <row r="75" spans="1:18">
      <c r="A75" s="10"/>
      <c r="B75" s="10"/>
      <c r="C75" s="593"/>
      <c r="D75" s="10"/>
      <c r="E75" s="10"/>
      <c r="F75" s="10"/>
      <c r="G75" s="10"/>
      <c r="H75" s="10"/>
      <c r="I75" s="10"/>
      <c r="J75" s="10"/>
      <c r="K75" s="10"/>
      <c r="L75" s="10"/>
      <c r="M75" s="10"/>
      <c r="N75" s="10"/>
      <c r="O75" s="10"/>
      <c r="P75" s="10"/>
      <c r="Q75" s="10"/>
      <c r="R75" s="10"/>
    </row>
    <row r="76" spans="1:18">
      <c r="A76" s="113" t="s">
        <v>442</v>
      </c>
      <c r="B76" s="114"/>
      <c r="C76" s="598"/>
      <c r="D76" s="114"/>
      <c r="E76" s="114"/>
      <c r="F76" s="114"/>
      <c r="G76" s="114"/>
      <c r="H76" s="114"/>
      <c r="I76" s="114"/>
      <c r="J76" s="114"/>
      <c r="K76" s="114"/>
      <c r="L76" s="114"/>
      <c r="M76" s="114"/>
      <c r="N76" s="114"/>
      <c r="O76" s="114"/>
      <c r="P76" s="114"/>
      <c r="Q76" s="114"/>
      <c r="R76" s="115"/>
    </row>
    <row r="77" spans="1:18">
      <c r="A77" s="116" t="s">
        <v>443</v>
      </c>
      <c r="B77" s="112"/>
      <c r="C77" s="599"/>
      <c r="D77" s="112"/>
      <c r="E77" s="112"/>
      <c r="F77" s="112"/>
      <c r="G77" s="112"/>
      <c r="H77" s="112"/>
      <c r="I77" s="112"/>
      <c r="J77" s="112"/>
      <c r="K77" s="112"/>
      <c r="L77" s="112"/>
      <c r="M77" s="112"/>
      <c r="N77" s="112"/>
      <c r="O77" s="112"/>
      <c r="P77" s="112"/>
      <c r="Q77" s="112"/>
      <c r="R77" s="117"/>
    </row>
    <row r="78" spans="1:18">
      <c r="A78" s="116" t="s">
        <v>444</v>
      </c>
      <c r="B78" s="112"/>
      <c r="C78" s="599"/>
      <c r="D78" s="112"/>
      <c r="E78" s="112"/>
      <c r="F78" s="112"/>
      <c r="G78" s="112"/>
      <c r="H78" s="112"/>
      <c r="I78" s="112"/>
      <c r="J78" s="112"/>
      <c r="K78" s="112"/>
      <c r="L78" s="112"/>
      <c r="M78" s="112"/>
      <c r="N78" s="112"/>
      <c r="O78" s="112"/>
      <c r="P78" s="112"/>
      <c r="Q78" s="112"/>
      <c r="R78" s="117"/>
    </row>
    <row r="79" spans="1:18">
      <c r="A79" s="116"/>
      <c r="B79" s="889" t="s">
        <v>445</v>
      </c>
      <c r="C79" s="890" t="s">
        <v>20</v>
      </c>
      <c r="D79" s="112"/>
      <c r="E79" s="112"/>
      <c r="F79" s="112"/>
      <c r="G79" s="112"/>
      <c r="H79" s="112"/>
      <c r="I79" s="112"/>
      <c r="J79" s="112"/>
      <c r="K79" s="112"/>
      <c r="L79" s="112"/>
      <c r="M79" s="112"/>
      <c r="N79" s="112"/>
      <c r="O79" s="112"/>
      <c r="P79" s="112"/>
      <c r="Q79" s="112"/>
      <c r="R79" s="117"/>
    </row>
    <row r="80" spans="1:18">
      <c r="A80" s="116"/>
      <c r="B80" s="891" t="s">
        <v>446</v>
      </c>
      <c r="C80" s="893">
        <v>0.03</v>
      </c>
      <c r="D80" s="112"/>
      <c r="E80" s="112"/>
      <c r="F80" s="112"/>
      <c r="G80" s="112"/>
      <c r="H80" s="112"/>
      <c r="I80" s="112"/>
      <c r="J80" s="112"/>
      <c r="K80" s="112"/>
      <c r="L80" s="112"/>
      <c r="M80" s="112"/>
      <c r="N80" s="112"/>
      <c r="O80" s="112"/>
      <c r="P80" s="112"/>
      <c r="Q80" s="112"/>
      <c r="R80" s="117"/>
    </row>
    <row r="81" spans="1:18">
      <c r="A81" s="116"/>
      <c r="B81" s="892" t="s">
        <v>447</v>
      </c>
      <c r="C81" s="892" t="e">
        <f>C79*C80</f>
        <v>#VALUE!</v>
      </c>
      <c r="D81" s="112"/>
      <c r="E81" s="112"/>
      <c r="F81" s="112"/>
      <c r="G81" s="112"/>
      <c r="H81" s="112"/>
      <c r="I81" s="112"/>
      <c r="J81" s="112"/>
      <c r="K81" s="112"/>
      <c r="L81" s="112"/>
      <c r="M81" s="112"/>
      <c r="N81" s="112"/>
      <c r="O81" s="112"/>
      <c r="P81" s="112"/>
      <c r="Q81" s="112"/>
      <c r="R81" s="117"/>
    </row>
    <row r="82" spans="1:18">
      <c r="A82" s="118"/>
      <c r="B82" s="119"/>
      <c r="C82" s="600"/>
      <c r="D82" s="119"/>
      <c r="E82" s="119"/>
      <c r="F82" s="119"/>
      <c r="G82" s="119"/>
      <c r="H82" s="119"/>
      <c r="I82" s="119"/>
      <c r="J82" s="119"/>
      <c r="K82" s="119"/>
      <c r="L82" s="119"/>
      <c r="M82" s="119"/>
      <c r="N82" s="119"/>
      <c r="O82" s="119"/>
      <c r="P82" s="119"/>
      <c r="Q82" s="119"/>
      <c r="R82" s="120"/>
    </row>
    <row r="83" spans="1:18">
      <c r="A83" s="10"/>
      <c r="B83" s="10"/>
      <c r="C83" s="593"/>
      <c r="D83" s="10"/>
      <c r="E83" s="10"/>
      <c r="F83" s="10"/>
      <c r="G83" s="10"/>
      <c r="H83" s="10"/>
      <c r="I83" s="10"/>
      <c r="J83" s="10"/>
      <c r="K83" s="10"/>
      <c r="L83" s="10"/>
      <c r="M83" s="10"/>
      <c r="N83" s="10"/>
      <c r="O83" s="10"/>
      <c r="P83" s="10"/>
      <c r="Q83" s="10"/>
      <c r="R83" s="10"/>
    </row>
    <row r="84" spans="1:18">
      <c r="A84" s="27" t="s">
        <v>31</v>
      </c>
      <c r="B84" s="2"/>
      <c r="C84" s="591"/>
      <c r="D84" s="2"/>
      <c r="E84" s="2"/>
      <c r="F84" s="2"/>
      <c r="G84" s="2"/>
      <c r="H84" s="2"/>
      <c r="I84" s="2"/>
      <c r="J84" s="2"/>
      <c r="K84" s="2"/>
      <c r="L84" s="2"/>
      <c r="M84" s="2"/>
      <c r="N84" s="2"/>
      <c r="O84" s="2"/>
      <c r="P84" s="2"/>
      <c r="Q84" s="2"/>
      <c r="R84" s="2"/>
    </row>
    <row r="85" spans="1:18">
      <c r="A85" s="32" t="s">
        <v>448</v>
      </c>
      <c r="B85" s="32" t="s">
        <v>410</v>
      </c>
      <c r="C85" s="592"/>
      <c r="D85" s="32"/>
      <c r="E85" s="32"/>
      <c r="F85" s="10"/>
      <c r="G85" s="10"/>
      <c r="H85" s="10"/>
      <c r="I85" s="10"/>
      <c r="J85" s="10"/>
      <c r="K85" s="10"/>
      <c r="L85" s="10"/>
      <c r="M85" s="10"/>
      <c r="N85" s="10"/>
      <c r="O85" s="10"/>
      <c r="P85" s="10"/>
      <c r="Q85" s="10"/>
      <c r="R85" s="10"/>
    </row>
    <row r="86" spans="1:18">
      <c r="A86" s="69" t="s">
        <v>449</v>
      </c>
      <c r="B86" s="13"/>
      <c r="C86" s="594"/>
      <c r="D86" s="13"/>
      <c r="E86" s="13"/>
      <c r="F86" s="13"/>
      <c r="G86" s="13"/>
      <c r="H86" s="13"/>
      <c r="I86" s="13"/>
      <c r="J86" s="13"/>
      <c r="K86" s="13"/>
      <c r="L86" s="13"/>
      <c r="M86" s="13"/>
      <c r="N86" s="13"/>
      <c r="O86" s="13"/>
      <c r="P86" s="13"/>
      <c r="Q86" s="13"/>
      <c r="R86" s="104"/>
    </row>
    <row r="87" spans="1:18">
      <c r="A87" s="13"/>
      <c r="B87" s="13"/>
      <c r="C87" s="594"/>
      <c r="D87" s="13"/>
      <c r="E87" s="13"/>
      <c r="F87" s="619" t="s">
        <v>80</v>
      </c>
      <c r="G87" s="1117" t="s">
        <v>81</v>
      </c>
      <c r="H87" s="1118"/>
      <c r="I87" s="1118"/>
      <c r="J87" s="1118"/>
      <c r="K87" s="1118"/>
      <c r="L87" s="1118"/>
      <c r="M87" s="1118"/>
      <c r="N87" s="1118"/>
      <c r="O87" s="1118"/>
      <c r="P87" s="1119"/>
      <c r="Q87" s="13"/>
      <c r="R87" s="13"/>
    </row>
    <row r="88" spans="1:18" ht="45">
      <c r="A88" s="13"/>
      <c r="B88" s="96" t="s">
        <v>450</v>
      </c>
      <c r="C88" s="478" t="s">
        <v>451</v>
      </c>
      <c r="D88" s="478" t="s">
        <v>452</v>
      </c>
      <c r="E88" s="489"/>
      <c r="F88" s="620">
        <v>0</v>
      </c>
      <c r="G88" s="33">
        <v>2026</v>
      </c>
      <c r="H88" s="34">
        <v>2027</v>
      </c>
      <c r="I88" s="33">
        <v>2028</v>
      </c>
      <c r="J88" s="34">
        <v>2029</v>
      </c>
      <c r="K88" s="33">
        <v>2030</v>
      </c>
      <c r="L88" s="34">
        <v>2031</v>
      </c>
      <c r="M88" s="33">
        <v>2032</v>
      </c>
      <c r="N88" s="34">
        <v>2033</v>
      </c>
      <c r="O88" s="33">
        <v>2034</v>
      </c>
      <c r="P88" s="33">
        <v>2035</v>
      </c>
      <c r="Q88" s="13"/>
      <c r="R88" s="13"/>
    </row>
    <row r="89" spans="1:18">
      <c r="A89" s="13"/>
      <c r="B89" s="1064" t="s">
        <v>453</v>
      </c>
      <c r="C89" s="603"/>
      <c r="D89" s="585"/>
      <c r="E89" s="489"/>
      <c r="F89" s="33"/>
      <c r="G89" s="33"/>
      <c r="H89" s="34"/>
      <c r="I89" s="33"/>
      <c r="J89" s="34"/>
      <c r="K89" s="33"/>
      <c r="L89" s="34"/>
      <c r="M89" s="33"/>
      <c r="N89" s="34"/>
      <c r="O89" s="33"/>
      <c r="P89" s="33"/>
      <c r="Q89" s="13"/>
      <c r="R89" s="13"/>
    </row>
    <row r="90" spans="1:18">
      <c r="A90" s="13"/>
      <c r="B90" s="1083" t="s">
        <v>433</v>
      </c>
      <c r="C90" s="33"/>
      <c r="D90" s="33"/>
      <c r="E90" s="489"/>
      <c r="F90" s="33"/>
      <c r="G90" s="33"/>
      <c r="H90" s="34"/>
      <c r="I90" s="33"/>
      <c r="J90" s="34"/>
      <c r="K90" s="33"/>
      <c r="L90" s="34"/>
      <c r="M90" s="33"/>
      <c r="N90" s="34"/>
      <c r="O90" s="33"/>
      <c r="P90" s="33"/>
      <c r="Q90" s="13"/>
      <c r="R90" s="13"/>
    </row>
    <row r="91" spans="1:18">
      <c r="A91" s="13"/>
      <c r="B91" s="1065" t="s">
        <v>432</v>
      </c>
      <c r="C91" s="33"/>
      <c r="D91" s="33"/>
      <c r="E91" s="489"/>
      <c r="F91" s="1098" t="s">
        <v>20</v>
      </c>
      <c r="G91" s="498" t="e">
        <f>F91*((1+'BDD Coûts unitaires repères'!K$10)^('BAT_RENO PATRIMOINE'!$G$88-'BAT_RENO PATRIMOINE'!$F$88))</f>
        <v>#VALUE!</v>
      </c>
      <c r="H91" s="498" t="e">
        <f>G91*(1+'BDD Coûts unitaires repères'!L$10)</f>
        <v>#VALUE!</v>
      </c>
      <c r="I91" s="498" t="e">
        <f>H91*(1+'BDD Coûts unitaires repères'!M$10)</f>
        <v>#VALUE!</v>
      </c>
      <c r="J91" s="498" t="e">
        <f>I91*(1+'BDD Coûts unitaires repères'!N$10)</f>
        <v>#VALUE!</v>
      </c>
      <c r="K91" s="498" t="e">
        <f>J91*(1+'BDD Coûts unitaires repères'!O$10)</f>
        <v>#VALUE!</v>
      </c>
      <c r="L91" s="498" t="e">
        <f>K91*(1+'BDD Coûts unitaires repères'!P$10)</f>
        <v>#VALUE!</v>
      </c>
      <c r="M91" s="498" t="e">
        <f>L91*(1+'BDD Coûts unitaires repères'!Q$10)</f>
        <v>#VALUE!</v>
      </c>
      <c r="N91" s="498" t="e">
        <f>M91*(1+'BDD Coûts unitaires repères'!R$10)</f>
        <v>#VALUE!</v>
      </c>
      <c r="O91" s="498" t="e">
        <f>N91*(1+'BDD Coûts unitaires repères'!S$10)</f>
        <v>#VALUE!</v>
      </c>
      <c r="P91" s="498" t="e">
        <f>O91*(1+'BDD Coûts unitaires repères'!T$10)</f>
        <v>#VALUE!</v>
      </c>
      <c r="Q91" s="13"/>
      <c r="R91" s="13"/>
    </row>
    <row r="92" spans="1:18">
      <c r="A92" s="13"/>
      <c r="B92" s="1065" t="s">
        <v>438</v>
      </c>
      <c r="C92" s="33"/>
      <c r="D92" s="33"/>
      <c r="E92" s="489"/>
      <c r="F92" s="926"/>
      <c r="G92" s="498">
        <f>F92*(1+'BDD Coûts unitaires repères'!K$10)^('BAT_RENO PATRIMOINE'!$G$88-'BAT_RENO PATRIMOINE'!$F$88)</f>
        <v>0</v>
      </c>
      <c r="H92" s="498">
        <f>G92*(1+'BDD Coûts unitaires repères'!L$10)</f>
        <v>0</v>
      </c>
      <c r="I92" s="498">
        <f>H92*(1+'BDD Coûts unitaires repères'!M$10)</f>
        <v>0</v>
      </c>
      <c r="J92" s="498">
        <f>I92*(1+'BDD Coûts unitaires repères'!N$10)</f>
        <v>0</v>
      </c>
      <c r="K92" s="498">
        <f>J92*(1+'BDD Coûts unitaires repères'!O$10)</f>
        <v>0</v>
      </c>
      <c r="L92" s="498">
        <f>K92*(1+'BDD Coûts unitaires repères'!P$10)</f>
        <v>0</v>
      </c>
      <c r="M92" s="498">
        <f>L92*(1+'BDD Coûts unitaires repères'!Q$10)</f>
        <v>0</v>
      </c>
      <c r="N92" s="498">
        <f>M92*(1+'BDD Coûts unitaires repères'!R$10)</f>
        <v>0</v>
      </c>
      <c r="O92" s="498">
        <f>N92*(1+'BDD Coûts unitaires repères'!S$10)</f>
        <v>0</v>
      </c>
      <c r="P92" s="498">
        <f>O92*(1+'BDD Coûts unitaires repères'!T$10)</f>
        <v>0</v>
      </c>
      <c r="Q92" s="13"/>
      <c r="R92" s="13"/>
    </row>
    <row r="93" spans="1:18">
      <c r="A93" s="13"/>
      <c r="B93" s="1065" t="s">
        <v>439</v>
      </c>
      <c r="C93" s="33"/>
      <c r="D93" s="33"/>
      <c r="E93" s="489"/>
      <c r="F93" s="926"/>
      <c r="G93" s="498">
        <f>F93*(1+'BDD Coûts unitaires repères'!K$10)^('BAT_RENO PATRIMOINE'!$G$88-'BAT_RENO PATRIMOINE'!$F$88)</f>
        <v>0</v>
      </c>
      <c r="H93" s="498">
        <f>G93*(1+'BDD Coûts unitaires repères'!L$10)</f>
        <v>0</v>
      </c>
      <c r="I93" s="498">
        <f>H93*(1+'BDD Coûts unitaires repères'!M$10)</f>
        <v>0</v>
      </c>
      <c r="J93" s="498">
        <f>I93*(1+'BDD Coûts unitaires repères'!N$10)</f>
        <v>0</v>
      </c>
      <c r="K93" s="498">
        <f>J93*(1+'BDD Coûts unitaires repères'!O$10)</f>
        <v>0</v>
      </c>
      <c r="L93" s="498">
        <f>K93*(1+'BDD Coûts unitaires repères'!P$10)</f>
        <v>0</v>
      </c>
      <c r="M93" s="498">
        <f>L93*(1+'BDD Coûts unitaires repères'!Q$10)</f>
        <v>0</v>
      </c>
      <c r="N93" s="498">
        <f>M93*(1+'BDD Coûts unitaires repères'!R$10)</f>
        <v>0</v>
      </c>
      <c r="O93" s="498">
        <f>N93*(1+'BDD Coûts unitaires repères'!S$10)</f>
        <v>0</v>
      </c>
      <c r="P93" s="498">
        <f>O93*(1+'BDD Coûts unitaires repères'!T$10)</f>
        <v>0</v>
      </c>
      <c r="Q93" s="13"/>
      <c r="R93" s="13"/>
    </row>
    <row r="94" spans="1:18">
      <c r="A94" s="13"/>
      <c r="B94" s="1065" t="s">
        <v>440</v>
      </c>
      <c r="C94" s="33"/>
      <c r="D94" s="33"/>
      <c r="E94" s="489"/>
      <c r="F94" s="926"/>
      <c r="G94" s="498">
        <f>F94*(1+'BDD Coûts unitaires repères'!K$10)^('BAT_RENO PATRIMOINE'!$G$88-'BAT_RENO PATRIMOINE'!$F$88)</f>
        <v>0</v>
      </c>
      <c r="H94" s="498">
        <f>G94*(1+'BDD Coûts unitaires repères'!L$10)</f>
        <v>0</v>
      </c>
      <c r="I94" s="498">
        <f>H94*(1+'BDD Coûts unitaires repères'!M$10)</f>
        <v>0</v>
      </c>
      <c r="J94" s="498">
        <f>I94*(1+'BDD Coûts unitaires repères'!N$10)</f>
        <v>0</v>
      </c>
      <c r="K94" s="498">
        <f>J94*(1+'BDD Coûts unitaires repères'!O$10)</f>
        <v>0</v>
      </c>
      <c r="L94" s="498">
        <f>K94*(1+'BDD Coûts unitaires repères'!P$10)</f>
        <v>0</v>
      </c>
      <c r="M94" s="498">
        <f>L94*(1+'BDD Coûts unitaires repères'!Q$10)</f>
        <v>0</v>
      </c>
      <c r="N94" s="498">
        <f>M94*(1+'BDD Coûts unitaires repères'!R$10)</f>
        <v>0</v>
      </c>
      <c r="O94" s="498">
        <f>N94*(1+'BDD Coûts unitaires repères'!S$10)</f>
        <v>0</v>
      </c>
      <c r="P94" s="498">
        <f>O94*(1+'BDD Coûts unitaires repères'!T$10)</f>
        <v>0</v>
      </c>
      <c r="Q94" s="13"/>
      <c r="R94" s="13"/>
    </row>
    <row r="95" spans="1:18">
      <c r="A95" s="13"/>
      <c r="B95" s="1083" t="s">
        <v>441</v>
      </c>
      <c r="C95" s="33"/>
      <c r="D95" s="33"/>
      <c r="E95" s="489"/>
      <c r="F95" s="33"/>
      <c r="G95" s="33"/>
      <c r="H95" s="498"/>
      <c r="I95" s="498"/>
      <c r="J95" s="498"/>
      <c r="K95" s="498"/>
      <c r="L95" s="498"/>
      <c r="M95" s="498"/>
      <c r="N95" s="498"/>
      <c r="O95" s="498"/>
      <c r="P95" s="498"/>
      <c r="Q95" s="13"/>
      <c r="R95" s="13"/>
    </row>
    <row r="96" spans="1:18">
      <c r="A96" s="13"/>
      <c r="B96" s="1065" t="s">
        <v>432</v>
      </c>
      <c r="C96" s="33"/>
      <c r="D96" s="33"/>
      <c r="E96" s="489"/>
      <c r="F96" s="926"/>
      <c r="G96" s="33">
        <f>F96*(1+'BDD Coûts unitaires repères'!K$10)^('BAT_RENO PATRIMOINE'!$G$88-'BAT_RENO PATRIMOINE'!$F$88)</f>
        <v>0</v>
      </c>
      <c r="H96" s="498">
        <f>G96*(1+'BDD Coûts unitaires repères'!L$10)</f>
        <v>0</v>
      </c>
      <c r="I96" s="498">
        <f>H96*(1+'BDD Coûts unitaires repères'!M$10)</f>
        <v>0</v>
      </c>
      <c r="J96" s="498">
        <f>I96*(1+'BDD Coûts unitaires repères'!N$10)</f>
        <v>0</v>
      </c>
      <c r="K96" s="498">
        <f>J96*(1+'BDD Coûts unitaires repères'!O$10)</f>
        <v>0</v>
      </c>
      <c r="L96" s="498">
        <f>K96*(1+'BDD Coûts unitaires repères'!P$10)</f>
        <v>0</v>
      </c>
      <c r="M96" s="498">
        <f>L96*(1+'BDD Coûts unitaires repères'!Q$10)</f>
        <v>0</v>
      </c>
      <c r="N96" s="498">
        <f>M96*(1+'BDD Coûts unitaires repères'!R$10)</f>
        <v>0</v>
      </c>
      <c r="O96" s="498">
        <f>N96*(1+'BDD Coûts unitaires repères'!S$10)</f>
        <v>0</v>
      </c>
      <c r="P96" s="498">
        <f>O96*(1+'BDD Coûts unitaires repères'!T$10)</f>
        <v>0</v>
      </c>
      <c r="Q96" s="13"/>
      <c r="R96" s="13"/>
    </row>
    <row r="97" spans="1:18">
      <c r="A97" s="13"/>
      <c r="B97" s="1065" t="s">
        <v>438</v>
      </c>
      <c r="C97" s="33"/>
      <c r="D97" s="33"/>
      <c r="E97" s="489"/>
      <c r="F97" s="926"/>
      <c r="G97" s="33">
        <f>F97*(1+'BDD Coûts unitaires repères'!K$10)^('BAT_RENO PATRIMOINE'!$G$88-'BAT_RENO PATRIMOINE'!$F$88)</f>
        <v>0</v>
      </c>
      <c r="H97" s="498">
        <f>G97*(1+'BDD Coûts unitaires repères'!L$10)</f>
        <v>0</v>
      </c>
      <c r="I97" s="498">
        <f>H97*(1+'BDD Coûts unitaires repères'!M$10)</f>
        <v>0</v>
      </c>
      <c r="J97" s="498">
        <f>I97*(1+'BDD Coûts unitaires repères'!N$10)</f>
        <v>0</v>
      </c>
      <c r="K97" s="498">
        <f>J97*(1+'BDD Coûts unitaires repères'!O$10)</f>
        <v>0</v>
      </c>
      <c r="L97" s="498">
        <f>K97*(1+'BDD Coûts unitaires repères'!P$10)</f>
        <v>0</v>
      </c>
      <c r="M97" s="498">
        <f>L97*(1+'BDD Coûts unitaires repères'!Q$10)</f>
        <v>0</v>
      </c>
      <c r="N97" s="498">
        <f>M97*(1+'BDD Coûts unitaires repères'!R$10)</f>
        <v>0</v>
      </c>
      <c r="O97" s="498">
        <f>N97*(1+'BDD Coûts unitaires repères'!S$10)</f>
        <v>0</v>
      </c>
      <c r="P97" s="498">
        <f>O97*(1+'BDD Coûts unitaires repères'!T$10)</f>
        <v>0</v>
      </c>
      <c r="Q97" s="13"/>
      <c r="R97" s="13"/>
    </row>
    <row r="98" spans="1:18">
      <c r="A98" s="13"/>
      <c r="B98" s="1065" t="s">
        <v>454</v>
      </c>
      <c r="C98" s="33"/>
      <c r="D98" s="33"/>
      <c r="E98" s="489"/>
      <c r="F98" s="33"/>
      <c r="G98" s="33"/>
      <c r="H98" s="498"/>
      <c r="I98" s="498"/>
      <c r="J98" s="498"/>
      <c r="K98" s="498"/>
      <c r="L98" s="498"/>
      <c r="M98" s="498"/>
      <c r="N98" s="498"/>
      <c r="O98" s="498"/>
      <c r="P98" s="498"/>
      <c r="Q98" s="13"/>
      <c r="R98" s="13"/>
    </row>
    <row r="99" spans="1:18">
      <c r="A99" s="13"/>
      <c r="B99" s="1077" t="s">
        <v>455</v>
      </c>
      <c r="C99" s="33"/>
      <c r="D99" s="33"/>
      <c r="E99" s="489"/>
      <c r="F99" s="33"/>
      <c r="G99" s="33"/>
      <c r="H99" s="498"/>
      <c r="I99" s="498"/>
      <c r="J99" s="498"/>
      <c r="K99" s="498"/>
      <c r="L99" s="498"/>
      <c r="M99" s="498"/>
      <c r="N99" s="498"/>
      <c r="O99" s="498"/>
      <c r="P99" s="498"/>
      <c r="Q99" s="13"/>
      <c r="R99" s="13"/>
    </row>
    <row r="100" spans="1:18">
      <c r="A100" s="13"/>
      <c r="B100" s="1071" t="s">
        <v>456</v>
      </c>
      <c r="C100" s="1071"/>
      <c r="D100" s="1071"/>
      <c r="E100" s="489"/>
      <c r="F100" s="1074"/>
      <c r="G100" s="1071">
        <f>F100*(1+'BDD Coûts unitaires repères'!K$10)^('BAT_RENO PATRIMOINE'!$G$88-'BAT_RENO PATRIMOINE'!$F$88)</f>
        <v>0</v>
      </c>
      <c r="H100" s="1071">
        <f>G100*(1+'BDD Coûts unitaires repères'!L$10)</f>
        <v>0</v>
      </c>
      <c r="I100" s="1071">
        <f>H100*(1+'BDD Coûts unitaires repères'!M$10)</f>
        <v>0</v>
      </c>
      <c r="J100" s="1071">
        <f>I100*(1+'BDD Coûts unitaires repères'!N$10)</f>
        <v>0</v>
      </c>
      <c r="K100" s="1071">
        <f>J100*(1+'BDD Coûts unitaires repères'!O$10)</f>
        <v>0</v>
      </c>
      <c r="L100" s="1071">
        <f>K100*(1+'BDD Coûts unitaires repères'!P$10)</f>
        <v>0</v>
      </c>
      <c r="M100" s="1071">
        <f>L100*(1+'BDD Coûts unitaires repères'!Q$10)</f>
        <v>0</v>
      </c>
      <c r="N100" s="1071">
        <f>M100*(1+'BDD Coûts unitaires repères'!R$10)</f>
        <v>0</v>
      </c>
      <c r="O100" s="1071">
        <f>N100*(1+'BDD Coûts unitaires repères'!S$10)</f>
        <v>0</v>
      </c>
      <c r="P100" s="1071">
        <f>O100*(1+'BDD Coûts unitaires repères'!T$10)</f>
        <v>0</v>
      </c>
      <c r="Q100" s="13"/>
      <c r="R100" s="13"/>
    </row>
    <row r="101" spans="1:18">
      <c r="A101" s="13"/>
      <c r="B101" s="1072" t="s">
        <v>457</v>
      </c>
      <c r="C101" s="1072"/>
      <c r="D101" s="1072"/>
      <c r="E101" s="489"/>
      <c r="F101" s="1075"/>
      <c r="G101" s="1072">
        <f>F101*(1+'BDD Coûts unitaires repères'!K$10)^('BAT_RENO PATRIMOINE'!$G$88-'BAT_RENO PATRIMOINE'!$F$88)</f>
        <v>0</v>
      </c>
      <c r="H101" s="1072">
        <f>G101*(1+'BDD Coûts unitaires repères'!L$10)</f>
        <v>0</v>
      </c>
      <c r="I101" s="1072">
        <f>H101*(1+'BDD Coûts unitaires repères'!M$10)</f>
        <v>0</v>
      </c>
      <c r="J101" s="1072">
        <f>I101*(1+'BDD Coûts unitaires repères'!N$10)</f>
        <v>0</v>
      </c>
      <c r="K101" s="1072">
        <f>J101*(1+'BDD Coûts unitaires repères'!O$10)</f>
        <v>0</v>
      </c>
      <c r="L101" s="1072">
        <f>K101*(1+'BDD Coûts unitaires repères'!P$10)</f>
        <v>0</v>
      </c>
      <c r="M101" s="1072">
        <f>L101*(1+'BDD Coûts unitaires repères'!Q$10)</f>
        <v>0</v>
      </c>
      <c r="N101" s="1072">
        <f>M101*(1+'BDD Coûts unitaires repères'!R$10)</f>
        <v>0</v>
      </c>
      <c r="O101" s="1072">
        <f>N101*(1+'BDD Coûts unitaires repères'!S$10)</f>
        <v>0</v>
      </c>
      <c r="P101" s="1072">
        <f>O101*(1+'BDD Coûts unitaires repères'!T$10)</f>
        <v>0</v>
      </c>
      <c r="Q101" s="13"/>
      <c r="R101" s="13"/>
    </row>
    <row r="102" spans="1:18">
      <c r="A102" s="13"/>
      <c r="B102" s="1073" t="s">
        <v>458</v>
      </c>
      <c r="C102" s="1073"/>
      <c r="D102" s="1073"/>
      <c r="E102" s="489"/>
      <c r="F102" s="1076"/>
      <c r="G102" s="1073">
        <f>F102*(1+'BDD Coûts unitaires repères'!K$10)^('BAT_RENO PATRIMOINE'!$G$88-'BAT_RENO PATRIMOINE'!$F$88)</f>
        <v>0</v>
      </c>
      <c r="H102" s="1073">
        <f>G102*(1+'BDD Coûts unitaires repères'!L$10)</f>
        <v>0</v>
      </c>
      <c r="I102" s="1073">
        <f>H102*(1+'BDD Coûts unitaires repères'!M$10)</f>
        <v>0</v>
      </c>
      <c r="J102" s="1073">
        <f>I102*(1+'BDD Coûts unitaires repères'!N$10)</f>
        <v>0</v>
      </c>
      <c r="K102" s="1073">
        <f>J102*(1+'BDD Coûts unitaires repères'!O$10)</f>
        <v>0</v>
      </c>
      <c r="L102" s="1073">
        <f>K102*(1+'BDD Coûts unitaires repères'!P$10)</f>
        <v>0</v>
      </c>
      <c r="M102" s="1073">
        <f>L102*(1+'BDD Coûts unitaires repères'!Q$10)</f>
        <v>0</v>
      </c>
      <c r="N102" s="1073">
        <f>M102*(1+'BDD Coûts unitaires repères'!R$10)</f>
        <v>0</v>
      </c>
      <c r="O102" s="1073">
        <f>N102*(1+'BDD Coûts unitaires repères'!S$10)</f>
        <v>0</v>
      </c>
      <c r="P102" s="1073">
        <f>O102*(1+'BDD Coûts unitaires repères'!T$10)</f>
        <v>0</v>
      </c>
      <c r="Q102" s="13"/>
      <c r="R102" s="13"/>
    </row>
    <row r="103" spans="1:18">
      <c r="A103" s="13"/>
      <c r="B103" s="1078" t="s">
        <v>459</v>
      </c>
      <c r="C103" s="33"/>
      <c r="D103" s="33"/>
      <c r="E103" s="489"/>
      <c r="F103" s="33"/>
      <c r="G103" s="33"/>
      <c r="H103" s="498"/>
      <c r="I103" s="498"/>
      <c r="J103" s="498"/>
      <c r="K103" s="498"/>
      <c r="L103" s="498"/>
      <c r="M103" s="498"/>
      <c r="N103" s="498"/>
      <c r="O103" s="498"/>
      <c r="P103" s="498"/>
      <c r="Q103" s="13"/>
      <c r="R103" s="13"/>
    </row>
    <row r="104" spans="1:18">
      <c r="A104" s="13"/>
      <c r="B104" s="1079" t="s">
        <v>460</v>
      </c>
      <c r="C104" s="1079"/>
      <c r="D104" s="1079"/>
      <c r="E104" s="1079"/>
      <c r="F104" s="1080"/>
      <c r="G104" s="1079">
        <f>F104*(1+'BDD Coûts unitaires repères'!K$10)^('BAT_RENO PATRIMOINE'!$G$88-'BAT_RENO PATRIMOINE'!$F$88)</f>
        <v>0</v>
      </c>
      <c r="H104" s="1079">
        <f>G104*(1+'BDD Coûts unitaires repères'!L$10)</f>
        <v>0</v>
      </c>
      <c r="I104" s="1079">
        <f>H104*(1+'BDD Coûts unitaires repères'!M$10)</f>
        <v>0</v>
      </c>
      <c r="J104" s="1079">
        <f>I104*(1+'BDD Coûts unitaires repères'!N$10)</f>
        <v>0</v>
      </c>
      <c r="K104" s="1079">
        <f>J104*(1+'BDD Coûts unitaires repères'!O$10)</f>
        <v>0</v>
      </c>
      <c r="L104" s="1079">
        <f>K104*(1+'BDD Coûts unitaires repères'!P$10)</f>
        <v>0</v>
      </c>
      <c r="M104" s="1079">
        <f>L104*(1+'BDD Coûts unitaires repères'!Q$10)</f>
        <v>0</v>
      </c>
      <c r="N104" s="1079">
        <f>M104*(1+'BDD Coûts unitaires repères'!R$10)</f>
        <v>0</v>
      </c>
      <c r="O104" s="1079">
        <f>N104*(1+'BDD Coûts unitaires repères'!S$10)</f>
        <v>0</v>
      </c>
      <c r="P104" s="1071">
        <f>O104*(1+'BDD Coûts unitaires repères'!T$10)</f>
        <v>0</v>
      </c>
      <c r="Q104" s="13"/>
      <c r="R104" s="13"/>
    </row>
    <row r="105" spans="1:18">
      <c r="A105" s="13"/>
      <c r="B105" s="1069" t="s">
        <v>461</v>
      </c>
      <c r="C105" s="1069"/>
      <c r="D105" s="1069"/>
      <c r="E105" s="1069"/>
      <c r="F105" s="1081"/>
      <c r="G105" s="1069">
        <f>F105*(1+'BDD Coûts unitaires repères'!K$10)^('BAT_RENO PATRIMOINE'!$G$88-'BAT_RENO PATRIMOINE'!$F$88)</f>
        <v>0</v>
      </c>
      <c r="H105" s="1069">
        <f>G105*(1+'BDD Coûts unitaires repères'!L$10)</f>
        <v>0</v>
      </c>
      <c r="I105" s="1069">
        <f>H105*(1+'BDD Coûts unitaires repères'!M$10)</f>
        <v>0</v>
      </c>
      <c r="J105" s="1069">
        <f>I105*(1+'BDD Coûts unitaires repères'!N$10)</f>
        <v>0</v>
      </c>
      <c r="K105" s="1069">
        <f>J105*(1+'BDD Coûts unitaires repères'!O$10)</f>
        <v>0</v>
      </c>
      <c r="L105" s="1069">
        <f>K105*(1+'BDD Coûts unitaires repères'!P$10)</f>
        <v>0</v>
      </c>
      <c r="M105" s="1069">
        <f>L105*(1+'BDD Coûts unitaires repères'!Q$10)</f>
        <v>0</v>
      </c>
      <c r="N105" s="1069">
        <f>M105*(1+'BDD Coûts unitaires repères'!R$10)</f>
        <v>0</v>
      </c>
      <c r="O105" s="1069">
        <f>N105*(1+'BDD Coûts unitaires repères'!S$10)</f>
        <v>0</v>
      </c>
      <c r="P105" s="1072">
        <f>O105*(1+'BDD Coûts unitaires repères'!T$10)</f>
        <v>0</v>
      </c>
      <c r="Q105" s="13"/>
      <c r="R105" s="13"/>
    </row>
    <row r="106" spans="1:18">
      <c r="A106" s="13"/>
      <c r="B106" s="1069" t="s">
        <v>462</v>
      </c>
      <c r="C106" s="1069"/>
      <c r="D106" s="1069"/>
      <c r="E106" s="1069"/>
      <c r="F106" s="1081"/>
      <c r="G106" s="1069">
        <f>F106*(1+'BDD Coûts unitaires repères'!K$10)^('BAT_RENO PATRIMOINE'!$G$88-'BAT_RENO PATRIMOINE'!$F$88)</f>
        <v>0</v>
      </c>
      <c r="H106" s="1069">
        <f>G106*(1+'BDD Coûts unitaires repères'!L$10)</f>
        <v>0</v>
      </c>
      <c r="I106" s="1069">
        <f>H106*(1+'BDD Coûts unitaires repères'!M$10)</f>
        <v>0</v>
      </c>
      <c r="J106" s="1069">
        <f>I106*(1+'BDD Coûts unitaires repères'!N$10)</f>
        <v>0</v>
      </c>
      <c r="K106" s="1069">
        <f>J106*(1+'BDD Coûts unitaires repères'!O$10)</f>
        <v>0</v>
      </c>
      <c r="L106" s="1069">
        <f>K106*(1+'BDD Coûts unitaires repères'!P$10)</f>
        <v>0</v>
      </c>
      <c r="M106" s="1069">
        <f>L106*(1+'BDD Coûts unitaires repères'!Q$10)</f>
        <v>0</v>
      </c>
      <c r="N106" s="1069">
        <f>M106*(1+'BDD Coûts unitaires repères'!R$10)</f>
        <v>0</v>
      </c>
      <c r="O106" s="1069">
        <f>N106*(1+'BDD Coûts unitaires repères'!S$10)</f>
        <v>0</v>
      </c>
      <c r="P106" s="1072">
        <f>O106*(1+'BDD Coûts unitaires repères'!T$10)</f>
        <v>0</v>
      </c>
      <c r="Q106" s="13"/>
      <c r="R106" s="13"/>
    </row>
    <row r="107" spans="1:18">
      <c r="A107" s="13"/>
      <c r="B107" s="1069" t="s">
        <v>463</v>
      </c>
      <c r="C107" s="1069"/>
      <c r="D107" s="1069"/>
      <c r="E107" s="1069"/>
      <c r="F107" s="1081"/>
      <c r="G107" s="1069">
        <f>F107*(1+'BDD Coûts unitaires repères'!K$10)^('BAT_RENO PATRIMOINE'!$G$88-'BAT_RENO PATRIMOINE'!$F$88)</f>
        <v>0</v>
      </c>
      <c r="H107" s="1069">
        <f>G107*(1+'BDD Coûts unitaires repères'!L$10)</f>
        <v>0</v>
      </c>
      <c r="I107" s="1069">
        <f>H107*(1+'BDD Coûts unitaires repères'!M$10)</f>
        <v>0</v>
      </c>
      <c r="J107" s="1069">
        <f>I107*(1+'BDD Coûts unitaires repères'!N$10)</f>
        <v>0</v>
      </c>
      <c r="K107" s="1069">
        <f>J107*(1+'BDD Coûts unitaires repères'!O$10)</f>
        <v>0</v>
      </c>
      <c r="L107" s="1069">
        <f>K107*(1+'BDD Coûts unitaires repères'!P$10)</f>
        <v>0</v>
      </c>
      <c r="M107" s="1069">
        <f>L107*(1+'BDD Coûts unitaires repères'!Q$10)</f>
        <v>0</v>
      </c>
      <c r="N107" s="1069">
        <f>M107*(1+'BDD Coûts unitaires repères'!R$10)</f>
        <v>0</v>
      </c>
      <c r="O107" s="1069">
        <f>N107*(1+'BDD Coûts unitaires repères'!S$10)</f>
        <v>0</v>
      </c>
      <c r="P107" s="1072">
        <f>O107*(1+'BDD Coûts unitaires repères'!T$10)</f>
        <v>0</v>
      </c>
      <c r="Q107" s="13"/>
      <c r="R107" s="13"/>
    </row>
    <row r="108" spans="1:18">
      <c r="A108" s="13"/>
      <c r="B108" s="1070" t="s">
        <v>464</v>
      </c>
      <c r="C108" s="1070"/>
      <c r="D108" s="1070"/>
      <c r="E108" s="1070"/>
      <c r="F108" s="1082"/>
      <c r="G108" s="1070">
        <f>F108*(1+'BDD Coûts unitaires repères'!K$10)^('BAT_RENO PATRIMOINE'!$G$88-'BAT_RENO PATRIMOINE'!$F$88)</f>
        <v>0</v>
      </c>
      <c r="H108" s="1070">
        <f>G108*(1+'BDD Coûts unitaires repères'!L$10)</f>
        <v>0</v>
      </c>
      <c r="I108" s="1070">
        <f>H108*(1+'BDD Coûts unitaires repères'!M$10)</f>
        <v>0</v>
      </c>
      <c r="J108" s="1070">
        <f>I108*(1+'BDD Coûts unitaires repères'!N$10)</f>
        <v>0</v>
      </c>
      <c r="K108" s="1070">
        <f>J108*(1+'BDD Coûts unitaires repères'!O$10)</f>
        <v>0</v>
      </c>
      <c r="L108" s="1070">
        <f>K108*(1+'BDD Coûts unitaires repères'!P$10)</f>
        <v>0</v>
      </c>
      <c r="M108" s="1070">
        <f>L108*(1+'BDD Coûts unitaires repères'!Q$10)</f>
        <v>0</v>
      </c>
      <c r="N108" s="1070">
        <f>M108*(1+'BDD Coûts unitaires repères'!R$10)</f>
        <v>0</v>
      </c>
      <c r="O108" s="1070">
        <f>N108*(1+'BDD Coûts unitaires repères'!S$10)</f>
        <v>0</v>
      </c>
      <c r="P108" s="1073">
        <f>O108*(1+'BDD Coûts unitaires repères'!T$10)</f>
        <v>0</v>
      </c>
      <c r="Q108" s="13"/>
      <c r="R108" s="13"/>
    </row>
    <row r="109" spans="1:18">
      <c r="A109" s="13"/>
      <c r="B109" s="1064" t="s">
        <v>465</v>
      </c>
      <c r="C109" s="603"/>
      <c r="D109" s="585"/>
      <c r="E109" s="489"/>
      <c r="F109" s="33"/>
      <c r="G109" s="33"/>
      <c r="H109" s="498"/>
      <c r="I109" s="498"/>
      <c r="J109" s="498"/>
      <c r="K109" s="498"/>
      <c r="L109" s="498"/>
      <c r="M109" s="498"/>
      <c r="N109" s="498"/>
      <c r="O109" s="498"/>
      <c r="P109" s="498"/>
      <c r="Q109" s="13"/>
      <c r="R109" s="13"/>
    </row>
    <row r="110" spans="1:18">
      <c r="A110" s="13"/>
      <c r="B110" s="1083" t="s">
        <v>433</v>
      </c>
      <c r="C110" s="33"/>
      <c r="D110" s="33"/>
      <c r="E110" s="489"/>
      <c r="F110" s="33"/>
      <c r="G110" s="33"/>
      <c r="H110" s="498"/>
      <c r="I110" s="498"/>
      <c r="J110" s="498"/>
      <c r="K110" s="498"/>
      <c r="L110" s="498"/>
      <c r="M110" s="498"/>
      <c r="N110" s="498"/>
      <c r="O110" s="498"/>
      <c r="P110" s="498"/>
      <c r="Q110" s="13"/>
      <c r="R110" s="13"/>
    </row>
    <row r="111" spans="1:18">
      <c r="A111" s="13"/>
      <c r="B111" s="1065" t="s">
        <v>432</v>
      </c>
      <c r="C111" s="33"/>
      <c r="D111" s="33"/>
      <c r="E111" s="489"/>
      <c r="F111" s="926"/>
      <c r="G111" s="33">
        <f>F111*(1+'BDD Coûts unitaires repères'!K$10)^('BAT_RENO PATRIMOINE'!$G$88-'BAT_RENO PATRIMOINE'!$F$88)</f>
        <v>0</v>
      </c>
      <c r="H111" s="498">
        <f>G111*(1+'BDD Coûts unitaires repères'!L$10)</f>
        <v>0</v>
      </c>
      <c r="I111" s="498">
        <f>H111*(1+'BDD Coûts unitaires repères'!M$10)</f>
        <v>0</v>
      </c>
      <c r="J111" s="498">
        <f>I111*(1+'BDD Coûts unitaires repères'!N$10)</f>
        <v>0</v>
      </c>
      <c r="K111" s="498">
        <f>J111*(1+'BDD Coûts unitaires repères'!O$10)</f>
        <v>0</v>
      </c>
      <c r="L111" s="498">
        <f>K111*(1+'BDD Coûts unitaires repères'!P$10)</f>
        <v>0</v>
      </c>
      <c r="M111" s="498">
        <f>L111*(1+'BDD Coûts unitaires repères'!Q$10)</f>
        <v>0</v>
      </c>
      <c r="N111" s="498">
        <f>M111*(1+'BDD Coûts unitaires repères'!R$10)</f>
        <v>0</v>
      </c>
      <c r="O111" s="498">
        <f>N111*(1+'BDD Coûts unitaires repères'!S$10)</f>
        <v>0</v>
      </c>
      <c r="P111" s="498">
        <f>O111*(1+'BDD Coûts unitaires repères'!T$10)</f>
        <v>0</v>
      </c>
      <c r="Q111" s="13"/>
      <c r="R111" s="13"/>
    </row>
    <row r="112" spans="1:18">
      <c r="A112" s="13"/>
      <c r="B112" s="1065" t="s">
        <v>438</v>
      </c>
      <c r="C112" s="33"/>
      <c r="D112" s="33"/>
      <c r="E112" s="489"/>
      <c r="F112" s="926"/>
      <c r="G112" s="33">
        <f>F112*(1+'BDD Coûts unitaires repères'!K$10)^('BAT_RENO PATRIMOINE'!$G$88-'BAT_RENO PATRIMOINE'!$F$88)</f>
        <v>0</v>
      </c>
      <c r="H112" s="498">
        <f>G112*(1+'BDD Coûts unitaires repères'!L$10)</f>
        <v>0</v>
      </c>
      <c r="I112" s="498">
        <f>H112*(1+'BDD Coûts unitaires repères'!M$10)</f>
        <v>0</v>
      </c>
      <c r="J112" s="498">
        <f>I112*(1+'BDD Coûts unitaires repères'!N$10)</f>
        <v>0</v>
      </c>
      <c r="K112" s="498">
        <f>J112*(1+'BDD Coûts unitaires repères'!O$10)</f>
        <v>0</v>
      </c>
      <c r="L112" s="498">
        <f>K112*(1+'BDD Coûts unitaires repères'!P$10)</f>
        <v>0</v>
      </c>
      <c r="M112" s="498">
        <f>L112*(1+'BDD Coûts unitaires repères'!Q$10)</f>
        <v>0</v>
      </c>
      <c r="N112" s="498">
        <f>M112*(1+'BDD Coûts unitaires repères'!R$10)</f>
        <v>0</v>
      </c>
      <c r="O112" s="498">
        <f>N112*(1+'BDD Coûts unitaires repères'!S$10)</f>
        <v>0</v>
      </c>
      <c r="P112" s="498">
        <f>O112*(1+'BDD Coûts unitaires repères'!T$10)</f>
        <v>0</v>
      </c>
      <c r="Q112" s="13"/>
      <c r="R112" s="13"/>
    </row>
    <row r="113" spans="1:18">
      <c r="A113" s="13"/>
      <c r="B113" s="1065" t="s">
        <v>454</v>
      </c>
      <c r="C113" s="33"/>
      <c r="D113" s="33"/>
      <c r="E113" s="489"/>
      <c r="F113" s="33"/>
      <c r="G113" s="33"/>
      <c r="H113" s="498"/>
      <c r="I113" s="498"/>
      <c r="J113" s="498"/>
      <c r="K113" s="498"/>
      <c r="L113" s="498"/>
      <c r="M113" s="498"/>
      <c r="N113" s="498"/>
      <c r="O113" s="498"/>
      <c r="P113" s="498"/>
      <c r="Q113" s="13"/>
      <c r="R113" s="13"/>
    </row>
    <row r="114" spans="1:18">
      <c r="A114" s="13"/>
      <c r="B114" s="1077" t="s">
        <v>455</v>
      </c>
      <c r="C114" s="33"/>
      <c r="D114" s="33"/>
      <c r="E114" s="489"/>
      <c r="F114" s="33"/>
      <c r="G114" s="33"/>
      <c r="H114" s="498"/>
      <c r="I114" s="498"/>
      <c r="J114" s="498"/>
      <c r="K114" s="498"/>
      <c r="L114" s="498"/>
      <c r="M114" s="498"/>
      <c r="N114" s="498"/>
      <c r="O114" s="498"/>
      <c r="P114" s="498"/>
      <c r="Q114" s="13"/>
      <c r="R114" s="13"/>
    </row>
    <row r="115" spans="1:18">
      <c r="A115" s="13"/>
      <c r="B115" s="1071" t="s">
        <v>456</v>
      </c>
      <c r="C115" s="1071"/>
      <c r="D115" s="1071"/>
      <c r="E115" s="489"/>
      <c r="F115" s="1074"/>
      <c r="G115" s="1071">
        <f>F115*(1+'BDD Coûts unitaires repères'!K$10)^('BAT_RENO PATRIMOINE'!$G$88-'BAT_RENO PATRIMOINE'!$F$88)</f>
        <v>0</v>
      </c>
      <c r="H115" s="1071">
        <f>G115*(1+'BDD Coûts unitaires repères'!L$10)</f>
        <v>0</v>
      </c>
      <c r="I115" s="1071">
        <f>H115*(1+'BDD Coûts unitaires repères'!M$10)</f>
        <v>0</v>
      </c>
      <c r="J115" s="1071">
        <f>I115*(1+'BDD Coûts unitaires repères'!N$10)</f>
        <v>0</v>
      </c>
      <c r="K115" s="1071">
        <f>J115*(1+'BDD Coûts unitaires repères'!O$10)</f>
        <v>0</v>
      </c>
      <c r="L115" s="1071">
        <f>K115*(1+'BDD Coûts unitaires repères'!P$10)</f>
        <v>0</v>
      </c>
      <c r="M115" s="1071">
        <f>L115*(1+'BDD Coûts unitaires repères'!Q$10)</f>
        <v>0</v>
      </c>
      <c r="N115" s="1071">
        <f>M115*(1+'BDD Coûts unitaires repères'!R$10)</f>
        <v>0</v>
      </c>
      <c r="O115" s="1071">
        <f>N115*(1+'BDD Coûts unitaires repères'!S$10)</f>
        <v>0</v>
      </c>
      <c r="P115" s="1071">
        <f>O115*(1+'BDD Coûts unitaires repères'!T$10)</f>
        <v>0</v>
      </c>
      <c r="Q115" s="13"/>
      <c r="R115" s="13"/>
    </row>
    <row r="116" spans="1:18">
      <c r="A116" s="13"/>
      <c r="B116" s="1072" t="s">
        <v>457</v>
      </c>
      <c r="C116" s="1072"/>
      <c r="D116" s="1072"/>
      <c r="E116" s="489"/>
      <c r="F116" s="1075"/>
      <c r="G116" s="1072">
        <f>F116*(1+'BDD Coûts unitaires repères'!K$10)^('BAT_RENO PATRIMOINE'!$G$88-'BAT_RENO PATRIMOINE'!$F$88)</f>
        <v>0</v>
      </c>
      <c r="H116" s="1072">
        <f>G116*(1+'BDD Coûts unitaires repères'!L$10)</f>
        <v>0</v>
      </c>
      <c r="I116" s="1072">
        <f>H116*(1+'BDD Coûts unitaires repères'!M$10)</f>
        <v>0</v>
      </c>
      <c r="J116" s="1072">
        <f>I116*(1+'BDD Coûts unitaires repères'!N$10)</f>
        <v>0</v>
      </c>
      <c r="K116" s="1072">
        <f>J116*(1+'BDD Coûts unitaires repères'!O$10)</f>
        <v>0</v>
      </c>
      <c r="L116" s="1072">
        <f>K116*(1+'BDD Coûts unitaires repères'!P$10)</f>
        <v>0</v>
      </c>
      <c r="M116" s="1072">
        <f>L116*(1+'BDD Coûts unitaires repères'!Q$10)</f>
        <v>0</v>
      </c>
      <c r="N116" s="1072">
        <f>M116*(1+'BDD Coûts unitaires repères'!R$10)</f>
        <v>0</v>
      </c>
      <c r="O116" s="1072">
        <f>N116*(1+'BDD Coûts unitaires repères'!S$10)</f>
        <v>0</v>
      </c>
      <c r="P116" s="1072">
        <f>O116*(1+'BDD Coûts unitaires repères'!T$10)</f>
        <v>0</v>
      </c>
      <c r="Q116" s="13"/>
      <c r="R116" s="13"/>
    </row>
    <row r="117" spans="1:18">
      <c r="A117" s="13"/>
      <c r="B117" s="1073" t="s">
        <v>458</v>
      </c>
      <c r="C117" s="1073"/>
      <c r="D117" s="1073"/>
      <c r="E117" s="489"/>
      <c r="F117" s="1076"/>
      <c r="G117" s="1073">
        <f>F117*(1+'BDD Coûts unitaires repères'!K$10)^('BAT_RENO PATRIMOINE'!$G$88-'BAT_RENO PATRIMOINE'!$F$88)</f>
        <v>0</v>
      </c>
      <c r="H117" s="1073">
        <f>G117*(1+'BDD Coûts unitaires repères'!L$10)</f>
        <v>0</v>
      </c>
      <c r="I117" s="1073">
        <f>H117*(1+'BDD Coûts unitaires repères'!M$10)</f>
        <v>0</v>
      </c>
      <c r="J117" s="1073">
        <f>I117*(1+'BDD Coûts unitaires repères'!N$10)</f>
        <v>0</v>
      </c>
      <c r="K117" s="1073">
        <f>J117*(1+'BDD Coûts unitaires repères'!O$10)</f>
        <v>0</v>
      </c>
      <c r="L117" s="1073">
        <f>K117*(1+'BDD Coûts unitaires repères'!P$10)</f>
        <v>0</v>
      </c>
      <c r="M117" s="1073">
        <f>L117*(1+'BDD Coûts unitaires repères'!Q$10)</f>
        <v>0</v>
      </c>
      <c r="N117" s="1073">
        <f>M117*(1+'BDD Coûts unitaires repères'!R$10)</f>
        <v>0</v>
      </c>
      <c r="O117" s="1073">
        <f>N117*(1+'BDD Coûts unitaires repères'!S$10)</f>
        <v>0</v>
      </c>
      <c r="P117" s="1073">
        <f>O117*(1+'BDD Coûts unitaires repères'!T$10)</f>
        <v>0</v>
      </c>
      <c r="Q117" s="13"/>
      <c r="R117" s="13"/>
    </row>
    <row r="118" spans="1:18">
      <c r="A118" s="13"/>
      <c r="B118" s="1078" t="s">
        <v>459</v>
      </c>
      <c r="C118" s="33"/>
      <c r="D118" s="33"/>
      <c r="E118" s="489"/>
      <c r="F118" s="33"/>
      <c r="G118" s="33"/>
      <c r="H118" s="498"/>
      <c r="I118" s="498"/>
      <c r="J118" s="498"/>
      <c r="K118" s="498"/>
      <c r="L118" s="498"/>
      <c r="M118" s="498"/>
      <c r="N118" s="498"/>
      <c r="O118" s="498"/>
      <c r="P118" s="498"/>
      <c r="Q118" s="13"/>
      <c r="R118" s="13"/>
    </row>
    <row r="119" spans="1:18">
      <c r="A119" s="13"/>
      <c r="B119" s="1079" t="s">
        <v>460</v>
      </c>
      <c r="C119" s="1079"/>
      <c r="D119" s="1079"/>
      <c r="E119" s="489"/>
      <c r="F119" s="1080"/>
      <c r="G119" s="1079">
        <f>F119*(1+'BDD Coûts unitaires repères'!K$10)^('BAT_RENO PATRIMOINE'!$G$88-'BAT_RENO PATRIMOINE'!$F$88)</f>
        <v>0</v>
      </c>
      <c r="H119" s="1079">
        <f>G119*(1+'BDD Coûts unitaires repères'!L$10)</f>
        <v>0</v>
      </c>
      <c r="I119" s="1079">
        <f>H119*(1+'BDD Coûts unitaires repères'!M$10)</f>
        <v>0</v>
      </c>
      <c r="J119" s="1079">
        <f>I119*(1+'BDD Coûts unitaires repères'!N$10)</f>
        <v>0</v>
      </c>
      <c r="K119" s="1079">
        <f>J119*(1+'BDD Coûts unitaires repères'!O$10)</f>
        <v>0</v>
      </c>
      <c r="L119" s="1079">
        <f>K119*(1+'BDD Coûts unitaires repères'!P$10)</f>
        <v>0</v>
      </c>
      <c r="M119" s="1079">
        <f>L119*(1+'BDD Coûts unitaires repères'!Q$10)</f>
        <v>0</v>
      </c>
      <c r="N119" s="1079">
        <f>M119*(1+'BDD Coûts unitaires repères'!R$10)</f>
        <v>0</v>
      </c>
      <c r="O119" s="1079">
        <f>N119*(1+'BDD Coûts unitaires repères'!S$10)</f>
        <v>0</v>
      </c>
      <c r="P119" s="1071">
        <f>O119*(1+'BDD Coûts unitaires repères'!T$10)</f>
        <v>0</v>
      </c>
      <c r="Q119" s="13"/>
      <c r="R119" s="13"/>
    </row>
    <row r="120" spans="1:18">
      <c r="A120" s="13"/>
      <c r="B120" s="1069" t="s">
        <v>461</v>
      </c>
      <c r="C120" s="1069"/>
      <c r="D120" s="1069"/>
      <c r="E120" s="489"/>
      <c r="F120" s="1081"/>
      <c r="G120" s="1069">
        <f>F120*(1+'BDD Coûts unitaires repères'!K$10)^('BAT_RENO PATRIMOINE'!$G$88-'BAT_RENO PATRIMOINE'!$F$88)</f>
        <v>0</v>
      </c>
      <c r="H120" s="1069">
        <f>G120*(1+'BDD Coûts unitaires repères'!L$10)</f>
        <v>0</v>
      </c>
      <c r="I120" s="1069">
        <f>H120*(1+'BDD Coûts unitaires repères'!M$10)</f>
        <v>0</v>
      </c>
      <c r="J120" s="1069">
        <f>I120*(1+'BDD Coûts unitaires repères'!N$10)</f>
        <v>0</v>
      </c>
      <c r="K120" s="1069">
        <f>J120*(1+'BDD Coûts unitaires repères'!O$10)</f>
        <v>0</v>
      </c>
      <c r="L120" s="1069">
        <f>K120*(1+'BDD Coûts unitaires repères'!P$10)</f>
        <v>0</v>
      </c>
      <c r="M120" s="1069">
        <f>L120*(1+'BDD Coûts unitaires repères'!Q$10)</f>
        <v>0</v>
      </c>
      <c r="N120" s="1069">
        <f>M120*(1+'BDD Coûts unitaires repères'!R$10)</f>
        <v>0</v>
      </c>
      <c r="O120" s="1069">
        <f>N120*(1+'BDD Coûts unitaires repères'!S$10)</f>
        <v>0</v>
      </c>
      <c r="P120" s="1072">
        <f>O120*(1+'BDD Coûts unitaires repères'!T$10)</f>
        <v>0</v>
      </c>
      <c r="Q120" s="13"/>
      <c r="R120" s="13"/>
    </row>
    <row r="121" spans="1:18">
      <c r="A121" s="13"/>
      <c r="B121" s="1069" t="s">
        <v>462</v>
      </c>
      <c r="C121" s="1069"/>
      <c r="D121" s="1069"/>
      <c r="E121" s="489"/>
      <c r="F121" s="1081"/>
      <c r="G121" s="1069">
        <f>F121*(1+'BDD Coûts unitaires repères'!K$10)^('BAT_RENO PATRIMOINE'!$G$88-'BAT_RENO PATRIMOINE'!$F$88)</f>
        <v>0</v>
      </c>
      <c r="H121" s="1069">
        <f>G121*(1+'BDD Coûts unitaires repères'!L$10)</f>
        <v>0</v>
      </c>
      <c r="I121" s="1069">
        <f>H121*(1+'BDD Coûts unitaires repères'!M$10)</f>
        <v>0</v>
      </c>
      <c r="J121" s="1069">
        <f>I121*(1+'BDD Coûts unitaires repères'!N$10)</f>
        <v>0</v>
      </c>
      <c r="K121" s="1069">
        <f>J121*(1+'BDD Coûts unitaires repères'!O$10)</f>
        <v>0</v>
      </c>
      <c r="L121" s="1069">
        <f>K121*(1+'BDD Coûts unitaires repères'!P$10)</f>
        <v>0</v>
      </c>
      <c r="M121" s="1069">
        <f>L121*(1+'BDD Coûts unitaires repères'!Q$10)</f>
        <v>0</v>
      </c>
      <c r="N121" s="1069">
        <f>M121*(1+'BDD Coûts unitaires repères'!R$10)</f>
        <v>0</v>
      </c>
      <c r="O121" s="1069">
        <f>N121*(1+'BDD Coûts unitaires repères'!S$10)</f>
        <v>0</v>
      </c>
      <c r="P121" s="1072">
        <f>O121*(1+'BDD Coûts unitaires repères'!T$10)</f>
        <v>0</v>
      </c>
      <c r="Q121" s="13"/>
      <c r="R121" s="13"/>
    </row>
    <row r="122" spans="1:18">
      <c r="A122" s="13"/>
      <c r="B122" s="1069" t="s">
        <v>463</v>
      </c>
      <c r="C122" s="1069"/>
      <c r="D122" s="1069"/>
      <c r="E122" s="489"/>
      <c r="F122" s="1081"/>
      <c r="G122" s="1069">
        <f>F122*(1+'BDD Coûts unitaires repères'!K$10)^('BAT_RENO PATRIMOINE'!$G$88-'BAT_RENO PATRIMOINE'!$F$88)</f>
        <v>0</v>
      </c>
      <c r="H122" s="1069">
        <f>G122*(1+'BDD Coûts unitaires repères'!L$10)</f>
        <v>0</v>
      </c>
      <c r="I122" s="1069">
        <f>H122*(1+'BDD Coûts unitaires repères'!M$10)</f>
        <v>0</v>
      </c>
      <c r="J122" s="1069">
        <f>I122*(1+'BDD Coûts unitaires repères'!N$10)</f>
        <v>0</v>
      </c>
      <c r="K122" s="1069">
        <f>J122*(1+'BDD Coûts unitaires repères'!O$10)</f>
        <v>0</v>
      </c>
      <c r="L122" s="1069">
        <f>K122*(1+'BDD Coûts unitaires repères'!P$10)</f>
        <v>0</v>
      </c>
      <c r="M122" s="1069">
        <f>L122*(1+'BDD Coûts unitaires repères'!Q$10)</f>
        <v>0</v>
      </c>
      <c r="N122" s="1069">
        <f>M122*(1+'BDD Coûts unitaires repères'!R$10)</f>
        <v>0</v>
      </c>
      <c r="O122" s="1069">
        <f>N122*(1+'BDD Coûts unitaires repères'!S$10)</f>
        <v>0</v>
      </c>
      <c r="P122" s="1072">
        <f>O122*(1+'BDD Coûts unitaires repères'!T$10)</f>
        <v>0</v>
      </c>
      <c r="Q122" s="13"/>
      <c r="R122" s="13"/>
    </row>
    <row r="123" spans="1:18">
      <c r="A123" s="13"/>
      <c r="B123" s="1070" t="s">
        <v>464</v>
      </c>
      <c r="C123" s="1070"/>
      <c r="D123" s="1070"/>
      <c r="E123" s="489"/>
      <c r="F123" s="1082"/>
      <c r="G123" s="1070">
        <f>F123*(1+'BDD Coûts unitaires repères'!K$10)^('BAT_RENO PATRIMOINE'!$G$88-'BAT_RENO PATRIMOINE'!$F$88)</f>
        <v>0</v>
      </c>
      <c r="H123" s="1070">
        <f>G123*(1+'BDD Coûts unitaires repères'!L$10)</f>
        <v>0</v>
      </c>
      <c r="I123" s="1070">
        <f>H123*(1+'BDD Coûts unitaires repères'!M$10)</f>
        <v>0</v>
      </c>
      <c r="J123" s="1070">
        <f>I123*(1+'BDD Coûts unitaires repères'!N$10)</f>
        <v>0</v>
      </c>
      <c r="K123" s="1070">
        <f>J123*(1+'BDD Coûts unitaires repères'!O$10)</f>
        <v>0</v>
      </c>
      <c r="L123" s="1070">
        <f>K123*(1+'BDD Coûts unitaires repères'!P$10)</f>
        <v>0</v>
      </c>
      <c r="M123" s="1070">
        <f>L123*(1+'BDD Coûts unitaires repères'!Q$10)</f>
        <v>0</v>
      </c>
      <c r="N123" s="1070">
        <f>M123*(1+'BDD Coûts unitaires repères'!R$10)</f>
        <v>0</v>
      </c>
      <c r="O123" s="1070">
        <f>N123*(1+'BDD Coûts unitaires repères'!S$10)</f>
        <v>0</v>
      </c>
      <c r="P123" s="1073">
        <f>O123*(1+'BDD Coûts unitaires repères'!T$10)</f>
        <v>0</v>
      </c>
      <c r="Q123" s="13"/>
      <c r="R123" s="13"/>
    </row>
    <row r="124" spans="1:18">
      <c r="A124" s="13"/>
      <c r="B124" s="1083" t="s">
        <v>441</v>
      </c>
      <c r="C124" s="33"/>
      <c r="D124" s="33"/>
      <c r="E124" s="489"/>
      <c r="F124" s="33"/>
      <c r="G124" s="33"/>
      <c r="H124" s="498"/>
      <c r="I124" s="498"/>
      <c r="J124" s="498"/>
      <c r="K124" s="498"/>
      <c r="L124" s="498"/>
      <c r="M124" s="498"/>
      <c r="N124" s="498"/>
      <c r="O124" s="498"/>
      <c r="P124" s="498"/>
      <c r="Q124" s="13"/>
      <c r="R124" s="13"/>
    </row>
    <row r="125" spans="1:18">
      <c r="A125" s="13"/>
      <c r="B125" s="1065" t="s">
        <v>432</v>
      </c>
      <c r="C125" s="33"/>
      <c r="D125" s="33"/>
      <c r="E125" s="489"/>
      <c r="F125" s="926"/>
      <c r="G125" s="33">
        <f>F125*(1+'BDD Coûts unitaires repères'!K$10)^('BAT_RENO PATRIMOINE'!$G$88-'BAT_RENO PATRIMOINE'!$F$88)</f>
        <v>0</v>
      </c>
      <c r="H125" s="498">
        <f>G125*(1+'BDD Coûts unitaires repères'!L$10)</f>
        <v>0</v>
      </c>
      <c r="I125" s="498">
        <f>H125*(1+'BDD Coûts unitaires repères'!M$10)</f>
        <v>0</v>
      </c>
      <c r="J125" s="498">
        <f>I125*(1+'BDD Coûts unitaires repères'!N$10)</f>
        <v>0</v>
      </c>
      <c r="K125" s="498">
        <f>J125*(1+'BDD Coûts unitaires repères'!O$10)</f>
        <v>0</v>
      </c>
      <c r="L125" s="498">
        <f>K125*(1+'BDD Coûts unitaires repères'!P$10)</f>
        <v>0</v>
      </c>
      <c r="M125" s="498">
        <f>L125*(1+'BDD Coûts unitaires repères'!Q$10)</f>
        <v>0</v>
      </c>
      <c r="N125" s="498">
        <f>M125*(1+'BDD Coûts unitaires repères'!R$10)</f>
        <v>0</v>
      </c>
      <c r="O125" s="498">
        <f>N125*(1+'BDD Coûts unitaires repères'!S$10)</f>
        <v>0</v>
      </c>
      <c r="P125" s="498">
        <f>O125*(1+'BDD Coûts unitaires repères'!T$10)</f>
        <v>0</v>
      </c>
      <c r="Q125" s="13"/>
      <c r="R125" s="13"/>
    </row>
    <row r="126" spans="1:18">
      <c r="A126" s="13"/>
      <c r="B126" s="1065" t="s">
        <v>438</v>
      </c>
      <c r="C126" s="33"/>
      <c r="D126" s="33"/>
      <c r="E126" s="489"/>
      <c r="F126" s="926"/>
      <c r="G126" s="33">
        <f>F126*(1+'BDD Coûts unitaires repères'!K$10)^('BAT_RENO PATRIMOINE'!$G$88-'BAT_RENO PATRIMOINE'!$F$88)</f>
        <v>0</v>
      </c>
      <c r="H126" s="498">
        <f>G126*(1+'BDD Coûts unitaires repères'!L$10)</f>
        <v>0</v>
      </c>
      <c r="I126" s="498">
        <f>H126*(1+'BDD Coûts unitaires repères'!M$10)</f>
        <v>0</v>
      </c>
      <c r="J126" s="498">
        <f>I126*(1+'BDD Coûts unitaires repères'!N$10)</f>
        <v>0</v>
      </c>
      <c r="K126" s="498">
        <f>J126*(1+'BDD Coûts unitaires repères'!O$10)</f>
        <v>0</v>
      </c>
      <c r="L126" s="498">
        <f>K126*(1+'BDD Coûts unitaires repères'!P$10)</f>
        <v>0</v>
      </c>
      <c r="M126" s="498">
        <f>L126*(1+'BDD Coûts unitaires repères'!Q$10)</f>
        <v>0</v>
      </c>
      <c r="N126" s="498">
        <f>M126*(1+'BDD Coûts unitaires repères'!R$10)</f>
        <v>0</v>
      </c>
      <c r="O126" s="498">
        <f>N126*(1+'BDD Coûts unitaires repères'!S$10)</f>
        <v>0</v>
      </c>
      <c r="P126" s="498">
        <f>O126*(1+'BDD Coûts unitaires repères'!T$10)</f>
        <v>0</v>
      </c>
      <c r="Q126" s="13"/>
      <c r="R126" s="13"/>
    </row>
    <row r="127" spans="1:18">
      <c r="A127" s="13"/>
      <c r="B127" s="1065" t="s">
        <v>454</v>
      </c>
      <c r="C127" s="33"/>
      <c r="D127" s="33"/>
      <c r="E127" s="489"/>
      <c r="F127" s="33"/>
      <c r="G127" s="33"/>
      <c r="H127" s="498"/>
      <c r="I127" s="498"/>
      <c r="J127" s="498"/>
      <c r="K127" s="498"/>
      <c r="L127" s="498"/>
      <c r="M127" s="498"/>
      <c r="N127" s="498"/>
      <c r="O127" s="498"/>
      <c r="P127" s="498"/>
      <c r="Q127" s="13"/>
      <c r="R127" s="13"/>
    </row>
    <row r="128" spans="1:18">
      <c r="A128" s="13"/>
      <c r="B128" s="1077" t="s">
        <v>455</v>
      </c>
      <c r="C128" s="33"/>
      <c r="D128" s="33"/>
      <c r="E128" s="489"/>
      <c r="F128" s="33"/>
      <c r="G128" s="33"/>
      <c r="H128" s="498"/>
      <c r="I128" s="498"/>
      <c r="J128" s="498"/>
      <c r="K128" s="498"/>
      <c r="L128" s="498"/>
      <c r="M128" s="498"/>
      <c r="N128" s="498"/>
      <c r="O128" s="498"/>
      <c r="P128" s="498"/>
      <c r="Q128" s="13"/>
      <c r="R128" s="13"/>
    </row>
    <row r="129" spans="1:18">
      <c r="A129" s="13"/>
      <c r="B129" s="1071" t="s">
        <v>456</v>
      </c>
      <c r="C129" s="1071"/>
      <c r="D129" s="1071"/>
      <c r="E129" s="489"/>
      <c r="F129" s="1074"/>
      <c r="G129" s="1071">
        <f>F129*(1+'BDD Coûts unitaires repères'!K$10)^('BAT_RENO PATRIMOINE'!$G$88-'BAT_RENO PATRIMOINE'!$F$88)</f>
        <v>0</v>
      </c>
      <c r="H129" s="1071">
        <f>G129*(1+'BDD Coûts unitaires repères'!L$10)</f>
        <v>0</v>
      </c>
      <c r="I129" s="1071">
        <f>H129*(1+'BDD Coûts unitaires repères'!M$10)</f>
        <v>0</v>
      </c>
      <c r="J129" s="1071">
        <f>I129*(1+'BDD Coûts unitaires repères'!N$10)</f>
        <v>0</v>
      </c>
      <c r="K129" s="1071">
        <f>J129*(1+'BDD Coûts unitaires repères'!O$10)</f>
        <v>0</v>
      </c>
      <c r="L129" s="1071">
        <f>K129*(1+'BDD Coûts unitaires repères'!P$10)</f>
        <v>0</v>
      </c>
      <c r="M129" s="1071">
        <f>L129*(1+'BDD Coûts unitaires repères'!Q$10)</f>
        <v>0</v>
      </c>
      <c r="N129" s="1071">
        <f>M129*(1+'BDD Coûts unitaires repères'!R$10)</f>
        <v>0</v>
      </c>
      <c r="O129" s="1071">
        <f>N129*(1+'BDD Coûts unitaires repères'!S$10)</f>
        <v>0</v>
      </c>
      <c r="P129" s="1071">
        <f>O129*(1+'BDD Coûts unitaires repères'!T$10)</f>
        <v>0</v>
      </c>
      <c r="Q129" s="13"/>
      <c r="R129" s="13"/>
    </row>
    <row r="130" spans="1:18">
      <c r="A130" s="13"/>
      <c r="B130" s="1072" t="s">
        <v>457</v>
      </c>
      <c r="C130" s="1072"/>
      <c r="D130" s="1072"/>
      <c r="E130" s="489"/>
      <c r="F130" s="1075"/>
      <c r="G130" s="1072">
        <f>F130*(1+'BDD Coûts unitaires repères'!K$10)^('BAT_RENO PATRIMOINE'!$G$88-'BAT_RENO PATRIMOINE'!$F$88)</f>
        <v>0</v>
      </c>
      <c r="H130" s="1072">
        <f>G130*(1+'BDD Coûts unitaires repères'!L$10)</f>
        <v>0</v>
      </c>
      <c r="I130" s="1072">
        <f>H130*(1+'BDD Coûts unitaires repères'!M$10)</f>
        <v>0</v>
      </c>
      <c r="J130" s="1072">
        <f>I130*(1+'BDD Coûts unitaires repères'!N$10)</f>
        <v>0</v>
      </c>
      <c r="K130" s="1072">
        <f>J130*(1+'BDD Coûts unitaires repères'!O$10)</f>
        <v>0</v>
      </c>
      <c r="L130" s="1072">
        <f>K130*(1+'BDD Coûts unitaires repères'!P$10)</f>
        <v>0</v>
      </c>
      <c r="M130" s="1072">
        <f>L130*(1+'BDD Coûts unitaires repères'!Q$10)</f>
        <v>0</v>
      </c>
      <c r="N130" s="1072">
        <f>M130*(1+'BDD Coûts unitaires repères'!R$10)</f>
        <v>0</v>
      </c>
      <c r="O130" s="1072">
        <f>N130*(1+'BDD Coûts unitaires repères'!S$10)</f>
        <v>0</v>
      </c>
      <c r="P130" s="1072">
        <f>O130*(1+'BDD Coûts unitaires repères'!T$10)</f>
        <v>0</v>
      </c>
      <c r="Q130" s="13"/>
      <c r="R130" s="13"/>
    </row>
    <row r="131" spans="1:18">
      <c r="A131" s="13"/>
      <c r="B131" s="1073" t="s">
        <v>458</v>
      </c>
      <c r="C131" s="1073"/>
      <c r="D131" s="1073"/>
      <c r="E131" s="489"/>
      <c r="F131" s="1076"/>
      <c r="G131" s="1073">
        <f>F131*(1+'BDD Coûts unitaires repères'!K$10)^('BAT_RENO PATRIMOINE'!$G$88-'BAT_RENO PATRIMOINE'!$F$88)</f>
        <v>0</v>
      </c>
      <c r="H131" s="1073">
        <f>G131*(1+'BDD Coûts unitaires repères'!L$10)</f>
        <v>0</v>
      </c>
      <c r="I131" s="1073">
        <f>H131*(1+'BDD Coûts unitaires repères'!M$10)</f>
        <v>0</v>
      </c>
      <c r="J131" s="1073">
        <f>I131*(1+'BDD Coûts unitaires repères'!N$10)</f>
        <v>0</v>
      </c>
      <c r="K131" s="1073">
        <f>J131*(1+'BDD Coûts unitaires repères'!O$10)</f>
        <v>0</v>
      </c>
      <c r="L131" s="1073">
        <f>K131*(1+'BDD Coûts unitaires repères'!P$10)</f>
        <v>0</v>
      </c>
      <c r="M131" s="1073">
        <f>L131*(1+'BDD Coûts unitaires repères'!Q$10)</f>
        <v>0</v>
      </c>
      <c r="N131" s="1073">
        <f>M131*(1+'BDD Coûts unitaires repères'!R$10)</f>
        <v>0</v>
      </c>
      <c r="O131" s="1073">
        <f>N131*(1+'BDD Coûts unitaires repères'!S$10)</f>
        <v>0</v>
      </c>
      <c r="P131" s="1073">
        <f>O131*(1+'BDD Coûts unitaires repères'!T$10)</f>
        <v>0</v>
      </c>
      <c r="Q131" s="13"/>
      <c r="R131" s="13"/>
    </row>
    <row r="132" spans="1:18">
      <c r="A132" s="13"/>
      <c r="B132" s="1078" t="s">
        <v>459</v>
      </c>
      <c r="C132" s="33"/>
      <c r="D132" s="33"/>
      <c r="E132" s="489"/>
      <c r="F132" s="33"/>
      <c r="G132" s="33"/>
      <c r="H132" s="498"/>
      <c r="I132" s="498"/>
      <c r="J132" s="498"/>
      <c r="K132" s="498"/>
      <c r="L132" s="498"/>
      <c r="M132" s="498"/>
      <c r="N132" s="498"/>
      <c r="O132" s="498"/>
      <c r="P132" s="498"/>
      <c r="Q132" s="13"/>
      <c r="R132" s="13"/>
    </row>
    <row r="133" spans="1:18">
      <c r="A133" s="13"/>
      <c r="B133" s="1079" t="s">
        <v>460</v>
      </c>
      <c r="C133" s="1079"/>
      <c r="D133" s="1079"/>
      <c r="E133" s="489"/>
      <c r="F133" s="1080"/>
      <c r="G133" s="1079">
        <f>F133*(1+'BDD Coûts unitaires repères'!K$10)^('BAT_RENO PATRIMOINE'!$G$88-'BAT_RENO PATRIMOINE'!$F$88)</f>
        <v>0</v>
      </c>
      <c r="H133" s="1079">
        <f>G133*(1+'BDD Coûts unitaires repères'!L$10)</f>
        <v>0</v>
      </c>
      <c r="I133" s="1079">
        <f>H133*(1+'BDD Coûts unitaires repères'!M$10)</f>
        <v>0</v>
      </c>
      <c r="J133" s="1079">
        <f>I133*(1+'BDD Coûts unitaires repères'!N$10)</f>
        <v>0</v>
      </c>
      <c r="K133" s="1079">
        <f>J133*(1+'BDD Coûts unitaires repères'!O$10)</f>
        <v>0</v>
      </c>
      <c r="L133" s="1079">
        <f>K133*(1+'BDD Coûts unitaires repères'!P$10)</f>
        <v>0</v>
      </c>
      <c r="M133" s="1079">
        <f>L133*(1+'BDD Coûts unitaires repères'!Q$10)</f>
        <v>0</v>
      </c>
      <c r="N133" s="1079">
        <f>M133*(1+'BDD Coûts unitaires repères'!R$10)</f>
        <v>0</v>
      </c>
      <c r="O133" s="1079">
        <f>N133*(1+'BDD Coûts unitaires repères'!S$10)</f>
        <v>0</v>
      </c>
      <c r="P133" s="1071">
        <f>O133*(1+'BDD Coûts unitaires repères'!T$10)</f>
        <v>0</v>
      </c>
      <c r="Q133" s="13"/>
      <c r="R133" s="13"/>
    </row>
    <row r="134" spans="1:18">
      <c r="A134" s="13"/>
      <c r="B134" s="1069" t="s">
        <v>461</v>
      </c>
      <c r="C134" s="1069"/>
      <c r="D134" s="1069"/>
      <c r="E134" s="489"/>
      <c r="F134" s="1081"/>
      <c r="G134" s="1069">
        <f>F134*(1+'BDD Coûts unitaires repères'!K$10)^('BAT_RENO PATRIMOINE'!$G$88-'BAT_RENO PATRIMOINE'!$F$88)</f>
        <v>0</v>
      </c>
      <c r="H134" s="1069">
        <f>G134*(1+'BDD Coûts unitaires repères'!L$10)</f>
        <v>0</v>
      </c>
      <c r="I134" s="1069">
        <f>H134*(1+'BDD Coûts unitaires repères'!M$10)</f>
        <v>0</v>
      </c>
      <c r="J134" s="1069">
        <f>I134*(1+'BDD Coûts unitaires repères'!N$10)</f>
        <v>0</v>
      </c>
      <c r="K134" s="1069">
        <f>J134*(1+'BDD Coûts unitaires repères'!O$10)</f>
        <v>0</v>
      </c>
      <c r="L134" s="1069">
        <f>K134*(1+'BDD Coûts unitaires repères'!P$10)</f>
        <v>0</v>
      </c>
      <c r="M134" s="1069">
        <f>L134*(1+'BDD Coûts unitaires repères'!Q$10)</f>
        <v>0</v>
      </c>
      <c r="N134" s="1069">
        <f>M134*(1+'BDD Coûts unitaires repères'!R$10)</f>
        <v>0</v>
      </c>
      <c r="O134" s="1069">
        <f>N134*(1+'BDD Coûts unitaires repères'!S$10)</f>
        <v>0</v>
      </c>
      <c r="P134" s="1072">
        <f>O134*(1+'BDD Coûts unitaires repères'!T$10)</f>
        <v>0</v>
      </c>
      <c r="Q134" s="13"/>
      <c r="R134" s="13"/>
    </row>
    <row r="135" spans="1:18">
      <c r="A135" s="13"/>
      <c r="B135" s="1069" t="s">
        <v>462</v>
      </c>
      <c r="C135" s="1069"/>
      <c r="D135" s="1069"/>
      <c r="E135" s="489"/>
      <c r="F135" s="1081"/>
      <c r="G135" s="1069">
        <f>F135*(1+'BDD Coûts unitaires repères'!K$10)^('BAT_RENO PATRIMOINE'!$G$88-'BAT_RENO PATRIMOINE'!$F$88)</f>
        <v>0</v>
      </c>
      <c r="H135" s="1069">
        <f>G135*(1+'BDD Coûts unitaires repères'!L$10)</f>
        <v>0</v>
      </c>
      <c r="I135" s="1069">
        <f>H135*(1+'BDD Coûts unitaires repères'!M$10)</f>
        <v>0</v>
      </c>
      <c r="J135" s="1069">
        <f>I135*(1+'BDD Coûts unitaires repères'!N$10)</f>
        <v>0</v>
      </c>
      <c r="K135" s="1069">
        <f>J135*(1+'BDD Coûts unitaires repères'!O$10)</f>
        <v>0</v>
      </c>
      <c r="L135" s="1069">
        <f>K135*(1+'BDD Coûts unitaires repères'!P$10)</f>
        <v>0</v>
      </c>
      <c r="M135" s="1069">
        <f>L135*(1+'BDD Coûts unitaires repères'!Q$10)</f>
        <v>0</v>
      </c>
      <c r="N135" s="1069">
        <f>M135*(1+'BDD Coûts unitaires repères'!R$10)</f>
        <v>0</v>
      </c>
      <c r="O135" s="1069">
        <f>N135*(1+'BDD Coûts unitaires repères'!S$10)</f>
        <v>0</v>
      </c>
      <c r="P135" s="1072">
        <f>O135*(1+'BDD Coûts unitaires repères'!T$10)</f>
        <v>0</v>
      </c>
      <c r="Q135" s="13"/>
      <c r="R135" s="13"/>
    </row>
    <row r="136" spans="1:18">
      <c r="A136" s="13"/>
      <c r="B136" s="1069" t="s">
        <v>463</v>
      </c>
      <c r="C136" s="1069"/>
      <c r="D136" s="1069"/>
      <c r="E136" s="489"/>
      <c r="F136" s="1081"/>
      <c r="G136" s="1069">
        <f>F136*(1+'BDD Coûts unitaires repères'!K$10)^('BAT_RENO PATRIMOINE'!$G$88-'BAT_RENO PATRIMOINE'!$F$88)</f>
        <v>0</v>
      </c>
      <c r="H136" s="1069">
        <f>G136*(1+'BDD Coûts unitaires repères'!L$10)</f>
        <v>0</v>
      </c>
      <c r="I136" s="1069">
        <f>H136*(1+'BDD Coûts unitaires repères'!M$10)</f>
        <v>0</v>
      </c>
      <c r="J136" s="1069">
        <f>I136*(1+'BDD Coûts unitaires repères'!N$10)</f>
        <v>0</v>
      </c>
      <c r="K136" s="1069">
        <f>J136*(1+'BDD Coûts unitaires repères'!O$10)</f>
        <v>0</v>
      </c>
      <c r="L136" s="1069">
        <f>K136*(1+'BDD Coûts unitaires repères'!P$10)</f>
        <v>0</v>
      </c>
      <c r="M136" s="1069">
        <f>L136*(1+'BDD Coûts unitaires repères'!Q$10)</f>
        <v>0</v>
      </c>
      <c r="N136" s="1069">
        <f>M136*(1+'BDD Coûts unitaires repères'!R$10)</f>
        <v>0</v>
      </c>
      <c r="O136" s="1069">
        <f>N136*(1+'BDD Coûts unitaires repères'!S$10)</f>
        <v>0</v>
      </c>
      <c r="P136" s="1072">
        <f>O136*(1+'BDD Coûts unitaires repères'!T$10)</f>
        <v>0</v>
      </c>
      <c r="Q136" s="13"/>
      <c r="R136" s="13"/>
    </row>
    <row r="137" spans="1:18">
      <c r="A137" s="13"/>
      <c r="B137" s="1070" t="s">
        <v>464</v>
      </c>
      <c r="C137" s="1070"/>
      <c r="D137" s="1070"/>
      <c r="E137" s="489"/>
      <c r="F137" s="1082"/>
      <c r="G137" s="1070">
        <f>F137*(1+'BDD Coûts unitaires repères'!K$10)^('BAT_RENO PATRIMOINE'!$G$88-'BAT_RENO PATRIMOINE'!$F$88)</f>
        <v>0</v>
      </c>
      <c r="H137" s="1070">
        <f>G137*(1+'BDD Coûts unitaires repères'!L$10)</f>
        <v>0</v>
      </c>
      <c r="I137" s="1070">
        <f>H137*(1+'BDD Coûts unitaires repères'!M$10)</f>
        <v>0</v>
      </c>
      <c r="J137" s="1070">
        <f>I137*(1+'BDD Coûts unitaires repères'!N$10)</f>
        <v>0</v>
      </c>
      <c r="K137" s="1070">
        <f>J137*(1+'BDD Coûts unitaires repères'!O$10)</f>
        <v>0</v>
      </c>
      <c r="L137" s="1070">
        <f>K137*(1+'BDD Coûts unitaires repères'!P$10)</f>
        <v>0</v>
      </c>
      <c r="M137" s="1070">
        <f>L137*(1+'BDD Coûts unitaires repères'!Q$10)</f>
        <v>0</v>
      </c>
      <c r="N137" s="1070">
        <f>M137*(1+'BDD Coûts unitaires repères'!R$10)</f>
        <v>0</v>
      </c>
      <c r="O137" s="1070">
        <f>N137*(1+'BDD Coûts unitaires repères'!S$10)</f>
        <v>0</v>
      </c>
      <c r="P137" s="1073">
        <f>O137*(1+'BDD Coûts unitaires repères'!T$10)</f>
        <v>0</v>
      </c>
      <c r="Q137" s="13"/>
      <c r="R137" s="13"/>
    </row>
    <row r="138" spans="1:18">
      <c r="A138" s="13"/>
      <c r="B138" s="13"/>
      <c r="C138" s="594"/>
      <c r="D138" s="13"/>
      <c r="E138" s="13"/>
      <c r="F138" s="13"/>
      <c r="G138" s="541" t="s">
        <v>466</v>
      </c>
      <c r="H138" s="13"/>
      <c r="I138" s="13"/>
      <c r="J138" s="13"/>
      <c r="K138" s="13"/>
      <c r="L138" s="13"/>
      <c r="M138" s="13"/>
      <c r="N138" s="13"/>
      <c r="O138" s="13"/>
      <c r="P138" s="13"/>
      <c r="Q138" s="13"/>
      <c r="R138" s="13"/>
    </row>
    <row r="139" spans="1:18">
      <c r="A139" s="10"/>
      <c r="B139" s="10"/>
      <c r="C139" s="593"/>
      <c r="D139" s="10"/>
      <c r="E139" s="10"/>
      <c r="F139" s="10"/>
      <c r="G139" s="10"/>
      <c r="H139" s="10"/>
      <c r="I139" s="10"/>
      <c r="J139" s="10"/>
      <c r="K139" s="10"/>
      <c r="L139" s="10"/>
      <c r="M139" s="10"/>
      <c r="N139" s="10"/>
      <c r="O139" s="10"/>
      <c r="P139" s="10"/>
      <c r="Q139" s="10"/>
      <c r="R139" s="10"/>
    </row>
    <row r="140" spans="1:18">
      <c r="A140" s="113" t="s">
        <v>467</v>
      </c>
      <c r="B140" s="114"/>
      <c r="C140" s="598"/>
      <c r="D140" s="114"/>
      <c r="E140" s="114"/>
      <c r="F140" s="114"/>
      <c r="G140" s="114"/>
      <c r="H140" s="114"/>
      <c r="I140" s="114"/>
      <c r="J140" s="114"/>
      <c r="K140" s="114"/>
      <c r="L140" s="114"/>
      <c r="M140" s="114"/>
      <c r="N140" s="114"/>
      <c r="O140" s="114"/>
      <c r="P140" s="114"/>
      <c r="Q140" s="114"/>
      <c r="R140" s="115"/>
    </row>
    <row r="141" spans="1:18">
      <c r="A141" s="116" t="s">
        <v>468</v>
      </c>
      <c r="B141" s="112"/>
      <c r="C141" s="599"/>
      <c r="D141" s="112"/>
      <c r="E141" s="112"/>
      <c r="F141" s="112"/>
      <c r="G141" s="112"/>
      <c r="H141" s="112"/>
      <c r="I141" s="112"/>
      <c r="J141" s="112"/>
      <c r="K141" s="112"/>
      <c r="L141" s="112"/>
      <c r="M141" s="112"/>
      <c r="N141" s="112"/>
      <c r="O141" s="112"/>
      <c r="P141" s="112"/>
      <c r="Q141" s="112"/>
      <c r="R141" s="117"/>
    </row>
    <row r="142" spans="1:18">
      <c r="A142" s="453" t="s">
        <v>3</v>
      </c>
      <c r="B142" s="10"/>
      <c r="C142" s="10"/>
      <c r="D142" s="10"/>
      <c r="E142" s="10"/>
      <c r="F142" s="10"/>
      <c r="G142" s="119"/>
      <c r="H142" s="119"/>
      <c r="I142" s="119"/>
      <c r="J142" s="119"/>
      <c r="K142" s="119"/>
      <c r="L142" s="119"/>
      <c r="M142" s="119"/>
      <c r="N142" s="119"/>
      <c r="O142" s="119"/>
      <c r="P142" s="119"/>
      <c r="Q142" s="119"/>
      <c r="R142" s="120"/>
    </row>
    <row r="143" spans="1:18">
      <c r="A143" s="10"/>
      <c r="B143" s="452"/>
      <c r="C143" s="452"/>
      <c r="D143" s="452"/>
      <c r="E143" s="452"/>
      <c r="F143" s="452"/>
      <c r="G143" s="452"/>
      <c r="H143" s="10"/>
      <c r="I143" s="10"/>
      <c r="J143" s="10"/>
      <c r="K143" s="10"/>
      <c r="L143" s="10"/>
      <c r="M143" s="10"/>
      <c r="N143" s="10"/>
      <c r="O143" s="10"/>
      <c r="P143" s="10"/>
      <c r="Q143" s="10"/>
      <c r="R143" s="10"/>
    </row>
    <row r="144" spans="1:18">
      <c r="A144" s="27" t="s">
        <v>39</v>
      </c>
      <c r="B144" s="2"/>
      <c r="C144" s="591"/>
      <c r="D144" s="581"/>
      <c r="E144" s="581"/>
      <c r="F144" s="2"/>
      <c r="G144" s="2"/>
      <c r="H144" s="2"/>
      <c r="I144" s="2"/>
      <c r="J144" s="2"/>
      <c r="K144" s="2"/>
      <c r="L144" s="2"/>
      <c r="M144" s="2"/>
      <c r="N144" s="2"/>
      <c r="O144" s="2"/>
      <c r="P144" s="2"/>
      <c r="Q144" s="2"/>
      <c r="R144" s="2"/>
    </row>
    <row r="145" spans="1:18">
      <c r="A145" s="32" t="s">
        <v>469</v>
      </c>
      <c r="B145" s="32" t="s">
        <v>410</v>
      </c>
      <c r="C145" s="592"/>
      <c r="D145" s="582"/>
      <c r="E145" s="582"/>
      <c r="F145" s="10"/>
      <c r="G145" s="10"/>
      <c r="H145" s="10"/>
      <c r="I145" s="10"/>
      <c r="J145" s="10"/>
      <c r="K145" s="10"/>
      <c r="L145" s="10"/>
      <c r="M145" s="10"/>
      <c r="N145" s="10"/>
      <c r="O145" s="10"/>
      <c r="P145" s="10"/>
      <c r="Q145" s="10"/>
      <c r="R145" s="10"/>
    </row>
    <row r="146" spans="1:18">
      <c r="A146" s="109" t="s">
        <v>470</v>
      </c>
      <c r="B146" s="10"/>
      <c r="C146" s="593"/>
      <c r="D146" s="583"/>
      <c r="E146" s="583"/>
      <c r="F146" s="10"/>
      <c r="G146" s="10"/>
      <c r="H146" s="10"/>
      <c r="I146" s="10"/>
      <c r="J146" s="10"/>
      <c r="K146" s="10"/>
      <c r="L146" s="10"/>
      <c r="M146" s="10"/>
      <c r="N146" s="10"/>
      <c r="O146" s="10"/>
      <c r="P146" s="10"/>
      <c r="Q146" s="10"/>
      <c r="R146" s="10"/>
    </row>
    <row r="147" spans="1:18">
      <c r="A147" s="110" t="s">
        <v>471</v>
      </c>
      <c r="B147" s="10"/>
      <c r="C147" s="593"/>
      <c r="D147" s="583"/>
      <c r="E147" s="583"/>
      <c r="F147" s="10"/>
      <c r="G147" s="10"/>
      <c r="H147" s="10"/>
      <c r="I147" s="10"/>
      <c r="J147" s="10"/>
      <c r="K147" s="10"/>
      <c r="L147" s="10"/>
      <c r="M147" s="10"/>
      <c r="N147" s="10"/>
      <c r="O147" s="10"/>
      <c r="P147" s="10"/>
      <c r="Q147" s="10"/>
      <c r="R147" s="10"/>
    </row>
    <row r="148" spans="1:18">
      <c r="A148" s="13"/>
      <c r="B148" s="13"/>
      <c r="C148" s="594"/>
      <c r="D148" s="584"/>
      <c r="E148" s="584"/>
      <c r="F148" s="584"/>
      <c r="G148" s="1117" t="s">
        <v>81</v>
      </c>
      <c r="H148" s="1118"/>
      <c r="I148" s="1118"/>
      <c r="J148" s="1118"/>
      <c r="K148" s="1118"/>
      <c r="L148" s="1118"/>
      <c r="M148" s="1118"/>
      <c r="N148" s="1118"/>
      <c r="O148" s="1118"/>
      <c r="P148" s="1119"/>
      <c r="Q148" s="13"/>
      <c r="R148" s="104"/>
    </row>
    <row r="149" spans="1:18" s="557" customFormat="1" ht="46.5" customHeight="1">
      <c r="A149" s="69"/>
      <c r="B149" s="96" t="s">
        <v>472</v>
      </c>
      <c r="C149" s="478" t="s">
        <v>451</v>
      </c>
      <c r="D149" s="478" t="s">
        <v>452</v>
      </c>
      <c r="E149" s="797"/>
      <c r="F149" s="639"/>
      <c r="G149" s="33">
        <v>2026</v>
      </c>
      <c r="H149" s="34">
        <v>2027</v>
      </c>
      <c r="I149" s="33">
        <v>2028</v>
      </c>
      <c r="J149" s="34">
        <v>2029</v>
      </c>
      <c r="K149" s="33">
        <v>2030</v>
      </c>
      <c r="L149" s="34">
        <v>2031</v>
      </c>
      <c r="M149" s="33">
        <v>2032</v>
      </c>
      <c r="N149" s="34">
        <v>2033</v>
      </c>
      <c r="O149" s="33">
        <v>2034</v>
      </c>
      <c r="P149" s="33">
        <v>2035</v>
      </c>
      <c r="Q149" s="69"/>
      <c r="R149" s="69"/>
    </row>
    <row r="150" spans="1:18" s="557" customFormat="1">
      <c r="A150" s="69"/>
      <c r="B150" s="507" t="s">
        <v>473</v>
      </c>
      <c r="C150" s="745" t="e">
        <f>#REF!</f>
        <v>#REF!</v>
      </c>
      <c r="D150" s="478" t="e">
        <f>#REF!</f>
        <v>#REF!</v>
      </c>
      <c r="E150" s="797"/>
      <c r="F150" s="639"/>
      <c r="G150" s="498" t="e">
        <f>G$58*G91+G59*G96</f>
        <v>#VALUE!</v>
      </c>
      <c r="H150" s="498" t="e">
        <f t="shared" ref="H150:P150" si="0">H$58*H91+H59*H96</f>
        <v>#VALUE!</v>
      </c>
      <c r="I150" s="498" t="e">
        <f t="shared" si="0"/>
        <v>#VALUE!</v>
      </c>
      <c r="J150" s="498" t="e">
        <f t="shared" si="0"/>
        <v>#VALUE!</v>
      </c>
      <c r="K150" s="498" t="e">
        <f t="shared" si="0"/>
        <v>#VALUE!</v>
      </c>
      <c r="L150" s="498" t="e">
        <f t="shared" si="0"/>
        <v>#VALUE!</v>
      </c>
      <c r="M150" s="498" t="e">
        <f t="shared" si="0"/>
        <v>#VALUE!</v>
      </c>
      <c r="N150" s="498" t="e">
        <f t="shared" si="0"/>
        <v>#VALUE!</v>
      </c>
      <c r="O150" s="498" t="e">
        <f t="shared" si="0"/>
        <v>#VALUE!</v>
      </c>
      <c r="P150" s="498" t="e">
        <f t="shared" si="0"/>
        <v>#VALUE!</v>
      </c>
      <c r="Q150" s="69"/>
      <c r="R150" s="69"/>
    </row>
    <row r="151" spans="1:18" s="557" customFormat="1">
      <c r="A151" s="69"/>
      <c r="B151" s="561" t="s">
        <v>474</v>
      </c>
      <c r="C151" s="745">
        <f>C109</f>
        <v>0</v>
      </c>
      <c r="D151" s="478">
        <f>D109</f>
        <v>0</v>
      </c>
      <c r="E151" s="797"/>
      <c r="F151" s="639"/>
      <c r="G151" s="744" t="e">
        <f t="shared" ref="G151:P151" si="1">G111*G58+G125*G59</f>
        <v>#VALUE!</v>
      </c>
      <c r="H151" s="744">
        <f t="shared" si="1"/>
        <v>0</v>
      </c>
      <c r="I151" s="744">
        <f t="shared" si="1"/>
        <v>0</v>
      </c>
      <c r="J151" s="744">
        <f t="shared" si="1"/>
        <v>0</v>
      </c>
      <c r="K151" s="744">
        <f t="shared" si="1"/>
        <v>0</v>
      </c>
      <c r="L151" s="744">
        <f t="shared" si="1"/>
        <v>0</v>
      </c>
      <c r="M151" s="744">
        <f t="shared" si="1"/>
        <v>0</v>
      </c>
      <c r="N151" s="744">
        <f t="shared" si="1"/>
        <v>0</v>
      </c>
      <c r="O151" s="744">
        <f t="shared" si="1"/>
        <v>0</v>
      </c>
      <c r="P151" s="744">
        <f t="shared" si="1"/>
        <v>0</v>
      </c>
      <c r="Q151" s="69"/>
      <c r="R151" s="69"/>
    </row>
    <row r="152" spans="1:18" s="557" customFormat="1" ht="27.95" customHeight="1">
      <c r="A152" s="69"/>
      <c r="B152" s="507" t="s">
        <v>475</v>
      </c>
      <c r="C152" s="745" t="e">
        <f>C150</f>
        <v>#REF!</v>
      </c>
      <c r="D152" s="478" t="e">
        <f>D150</f>
        <v>#REF!</v>
      </c>
      <c r="E152" s="797"/>
      <c r="F152" s="639"/>
      <c r="G152" s="498" t="e">
        <f>G150*0.5</f>
        <v>#VALUE!</v>
      </c>
      <c r="H152" s="498" t="e">
        <f t="shared" ref="H152:P152" si="2">H150*0.5</f>
        <v>#VALUE!</v>
      </c>
      <c r="I152" s="498" t="e">
        <f t="shared" si="2"/>
        <v>#VALUE!</v>
      </c>
      <c r="J152" s="498" t="e">
        <f t="shared" si="2"/>
        <v>#VALUE!</v>
      </c>
      <c r="K152" s="498" t="e">
        <f t="shared" si="2"/>
        <v>#VALUE!</v>
      </c>
      <c r="L152" s="498" t="e">
        <f t="shared" si="2"/>
        <v>#VALUE!</v>
      </c>
      <c r="M152" s="498" t="e">
        <f t="shared" si="2"/>
        <v>#VALUE!</v>
      </c>
      <c r="N152" s="498" t="e">
        <f t="shared" si="2"/>
        <v>#VALUE!</v>
      </c>
      <c r="O152" s="498" t="e">
        <f t="shared" si="2"/>
        <v>#VALUE!</v>
      </c>
      <c r="P152" s="498" t="e">
        <f t="shared" si="2"/>
        <v>#VALUE!</v>
      </c>
      <c r="Q152" s="69"/>
      <c r="R152" s="69"/>
    </row>
    <row r="153" spans="1:18" s="557" customFormat="1" ht="41.45" customHeight="1">
      <c r="A153" s="69"/>
      <c r="B153" s="507" t="s">
        <v>476</v>
      </c>
      <c r="C153" s="745" t="e">
        <f>C150</f>
        <v>#REF!</v>
      </c>
      <c r="D153" s="478" t="e">
        <f>D150</f>
        <v>#REF!</v>
      </c>
      <c r="E153" s="797"/>
      <c r="F153" s="639"/>
      <c r="G153" s="511" t="e">
        <f t="shared" ref="G153:P153" si="3">IF($C$150="HT",G150,0)</f>
        <v>#REF!</v>
      </c>
      <c r="H153" s="511" t="e">
        <f t="shared" si="3"/>
        <v>#REF!</v>
      </c>
      <c r="I153" s="511" t="e">
        <f t="shared" si="3"/>
        <v>#REF!</v>
      </c>
      <c r="J153" s="511" t="e">
        <f t="shared" si="3"/>
        <v>#REF!</v>
      </c>
      <c r="K153" s="511" t="e">
        <f t="shared" si="3"/>
        <v>#REF!</v>
      </c>
      <c r="L153" s="511" t="e">
        <f t="shared" si="3"/>
        <v>#REF!</v>
      </c>
      <c r="M153" s="511" t="e">
        <f t="shared" si="3"/>
        <v>#REF!</v>
      </c>
      <c r="N153" s="511" t="e">
        <f t="shared" si="3"/>
        <v>#REF!</v>
      </c>
      <c r="O153" s="511" t="e">
        <f t="shared" si="3"/>
        <v>#REF!</v>
      </c>
      <c r="P153" s="511" t="e">
        <f t="shared" si="3"/>
        <v>#REF!</v>
      </c>
      <c r="Q153" s="69"/>
      <c r="R153" s="69"/>
    </row>
    <row r="154" spans="1:18" s="557" customFormat="1">
      <c r="A154" s="69"/>
      <c r="B154" s="528" t="str">
        <f>"TVA (à "&amp;C154*100&amp;"%)"</f>
        <v>TVA (à 20%)</v>
      </c>
      <c r="C154" s="643">
        <v>0.2</v>
      </c>
      <c r="D154" s="511"/>
      <c r="E154" s="797"/>
      <c r="F154" s="639"/>
      <c r="G154" s="511" t="e">
        <f t="shared" ref="G154:P154" si="4">G153*$C$154</f>
        <v>#REF!</v>
      </c>
      <c r="H154" s="511" t="e">
        <f t="shared" si="4"/>
        <v>#REF!</v>
      </c>
      <c r="I154" s="511" t="e">
        <f t="shared" si="4"/>
        <v>#REF!</v>
      </c>
      <c r="J154" s="511" t="e">
        <f t="shared" si="4"/>
        <v>#REF!</v>
      </c>
      <c r="K154" s="511" t="e">
        <f t="shared" si="4"/>
        <v>#REF!</v>
      </c>
      <c r="L154" s="511" t="e">
        <f t="shared" si="4"/>
        <v>#REF!</v>
      </c>
      <c r="M154" s="511" t="e">
        <f t="shared" si="4"/>
        <v>#REF!</v>
      </c>
      <c r="N154" s="511" t="e">
        <f t="shared" si="4"/>
        <v>#REF!</v>
      </c>
      <c r="O154" s="511" t="e">
        <f t="shared" si="4"/>
        <v>#REF!</v>
      </c>
      <c r="P154" s="511" t="e">
        <f t="shared" si="4"/>
        <v>#REF!</v>
      </c>
      <c r="Q154" s="69"/>
      <c r="R154" s="69"/>
    </row>
    <row r="155" spans="1:18" s="557" customFormat="1" ht="65.25" customHeight="1">
      <c r="A155" s="509" t="s">
        <v>477</v>
      </c>
      <c r="B155" s="510" t="s">
        <v>478</v>
      </c>
      <c r="C155" s="633" t="s">
        <v>180</v>
      </c>
      <c r="D155" s="478" t="e">
        <f>+D150</f>
        <v>#REF!</v>
      </c>
      <c r="E155" s="797"/>
      <c r="F155" s="639"/>
      <c r="G155" s="425" t="e">
        <f t="shared" ref="G155:P155" si="5">IF($C$150="HT",G153+G154,G150+G152)</f>
        <v>#REF!</v>
      </c>
      <c r="H155" s="425" t="e">
        <f t="shared" si="5"/>
        <v>#REF!</v>
      </c>
      <c r="I155" s="425" t="e">
        <f t="shared" si="5"/>
        <v>#REF!</v>
      </c>
      <c r="J155" s="425" t="e">
        <f t="shared" si="5"/>
        <v>#REF!</v>
      </c>
      <c r="K155" s="425" t="e">
        <f t="shared" si="5"/>
        <v>#REF!</v>
      </c>
      <c r="L155" s="425" t="e">
        <f t="shared" si="5"/>
        <v>#REF!</v>
      </c>
      <c r="M155" s="425" t="e">
        <f t="shared" si="5"/>
        <v>#REF!</v>
      </c>
      <c r="N155" s="425" t="e">
        <f t="shared" si="5"/>
        <v>#REF!</v>
      </c>
      <c r="O155" s="425" t="e">
        <f t="shared" si="5"/>
        <v>#REF!</v>
      </c>
      <c r="P155" s="425" t="e">
        <f t="shared" si="5"/>
        <v>#REF!</v>
      </c>
      <c r="Q155" s="69"/>
      <c r="R155" s="69"/>
    </row>
    <row r="156" spans="1:18" s="557" customFormat="1">
      <c r="A156" s="509"/>
      <c r="B156" s="1066"/>
      <c r="C156" s="1067"/>
      <c r="D156" s="1063"/>
      <c r="E156" s="1063"/>
      <c r="F156" s="1063"/>
      <c r="G156" s="1068" t="s">
        <v>479</v>
      </c>
      <c r="H156" s="601"/>
      <c r="I156" s="601"/>
      <c r="J156" s="601"/>
      <c r="K156" s="601"/>
      <c r="L156" s="601"/>
      <c r="M156" s="601"/>
      <c r="N156" s="601"/>
      <c r="O156" s="601"/>
      <c r="P156" s="601"/>
      <c r="Q156" s="69"/>
      <c r="R156" s="69"/>
    </row>
    <row r="157" spans="1:18">
      <c r="A157" s="10"/>
      <c r="B157" s="32" t="s">
        <v>480</v>
      </c>
      <c r="C157" s="592"/>
      <c r="D157" s="32"/>
      <c r="E157" s="32"/>
      <c r="F157" s="10"/>
      <c r="G157" s="10"/>
      <c r="H157" s="10"/>
      <c r="I157" s="10"/>
      <c r="J157" s="10"/>
      <c r="K157" s="10"/>
      <c r="L157" s="10"/>
      <c r="M157" s="10"/>
      <c r="N157" s="10"/>
      <c r="O157" s="10"/>
      <c r="P157" s="10"/>
      <c r="Q157" s="10"/>
      <c r="R157" s="10"/>
    </row>
    <row r="158" spans="1:18">
      <c r="A158" s="10"/>
      <c r="B158" s="10"/>
      <c r="C158" s="593"/>
      <c r="D158" s="10"/>
      <c r="E158" s="10"/>
      <c r="F158" s="10"/>
      <c r="G158" s="10"/>
      <c r="H158" s="10"/>
      <c r="I158" s="10"/>
      <c r="J158" s="10"/>
      <c r="K158" s="10"/>
      <c r="L158" s="10"/>
      <c r="M158" s="10"/>
      <c r="N158" s="10"/>
      <c r="O158" s="10"/>
      <c r="P158" s="10"/>
      <c r="Q158" s="10"/>
      <c r="R158" s="10"/>
    </row>
    <row r="159" spans="1:18" ht="15.75" thickBot="1">
      <c r="A159" s="155"/>
      <c r="B159" s="155"/>
      <c r="C159" s="604"/>
      <c r="D159" s="155"/>
      <c r="E159" s="155"/>
      <c r="F159" s="155"/>
      <c r="G159" s="155"/>
      <c r="H159" s="155"/>
      <c r="I159" s="155"/>
      <c r="J159" s="155"/>
      <c r="K159" s="155"/>
      <c r="L159" s="155"/>
      <c r="M159" s="155"/>
      <c r="N159" s="155"/>
      <c r="O159" s="155"/>
      <c r="P159" s="155"/>
      <c r="Q159" s="155"/>
      <c r="R159" s="155"/>
    </row>
    <row r="160" spans="1:18" ht="15.75" thickTop="1">
      <c r="A160" s="182" t="s">
        <v>481</v>
      </c>
      <c r="B160" s="183"/>
      <c r="C160" s="605"/>
      <c r="D160" s="183"/>
      <c r="E160" s="183"/>
      <c r="F160" s="183"/>
      <c r="G160" s="183"/>
      <c r="H160" s="183"/>
      <c r="I160" s="183"/>
      <c r="J160" s="183"/>
      <c r="K160" s="183"/>
      <c r="L160" s="183"/>
      <c r="M160" s="183"/>
      <c r="N160" s="183"/>
      <c r="O160" s="183"/>
      <c r="P160" s="183"/>
      <c r="Q160" s="183"/>
      <c r="R160" s="183"/>
    </row>
    <row r="161" spans="1:18">
      <c r="A161" s="27" t="s">
        <v>482</v>
      </c>
      <c r="B161" s="2"/>
      <c r="C161" s="591"/>
      <c r="D161" s="2"/>
      <c r="E161" s="2"/>
      <c r="F161" s="2"/>
      <c r="G161" s="2"/>
      <c r="H161" s="2"/>
      <c r="I161" s="2"/>
      <c r="J161" s="2"/>
      <c r="K161" s="2"/>
      <c r="L161" s="2"/>
      <c r="M161" s="2"/>
      <c r="N161" s="2"/>
      <c r="O161" s="2"/>
      <c r="P161" s="2"/>
      <c r="Q161" s="2"/>
      <c r="R161" s="2"/>
    </row>
    <row r="162" spans="1:18">
      <c r="A162" s="199" t="s">
        <v>483</v>
      </c>
      <c r="B162" s="199" t="s">
        <v>410</v>
      </c>
      <c r="C162" s="606"/>
      <c r="D162" s="199"/>
      <c r="E162" s="199"/>
      <c r="F162" s="200"/>
      <c r="G162" s="200"/>
      <c r="H162" s="200"/>
      <c r="I162" s="200"/>
      <c r="J162" s="200"/>
      <c r="K162" s="200"/>
      <c r="L162" s="200"/>
      <c r="M162" s="200"/>
      <c r="N162" s="200"/>
      <c r="O162" s="200"/>
      <c r="P162" s="200"/>
      <c r="Q162" s="200"/>
      <c r="R162" s="200"/>
    </row>
    <row r="163" spans="1:18">
      <c r="A163" s="69" t="s">
        <v>484</v>
      </c>
      <c r="B163" s="13"/>
      <c r="C163" s="594"/>
      <c r="D163" s="13"/>
      <c r="E163" s="13"/>
      <c r="F163" s="13"/>
      <c r="G163" s="13"/>
      <c r="H163" s="13"/>
      <c r="I163" s="13"/>
      <c r="J163" s="13"/>
      <c r="K163" s="13"/>
      <c r="L163" s="13"/>
      <c r="M163" s="13"/>
      <c r="N163" s="13"/>
      <c r="O163" s="13"/>
      <c r="P163" s="13"/>
      <c r="Q163" s="13"/>
      <c r="R163" s="104"/>
    </row>
    <row r="164" spans="1:18">
      <c r="A164" s="13"/>
      <c r="B164" s="13"/>
      <c r="C164" s="33" t="s">
        <v>485</v>
      </c>
      <c r="D164" s="13"/>
      <c r="E164" s="13"/>
      <c r="F164" s="13"/>
      <c r="G164" s="13"/>
      <c r="H164" s="13"/>
      <c r="I164" s="13"/>
      <c r="J164" s="13"/>
      <c r="K164" s="13"/>
      <c r="L164" s="13"/>
      <c r="M164" s="13"/>
      <c r="N164" s="13"/>
      <c r="O164" s="13"/>
      <c r="P164" s="13"/>
      <c r="Q164" s="13"/>
      <c r="R164" s="13"/>
    </row>
    <row r="165" spans="1:18">
      <c r="A165" s="13"/>
      <c r="B165" s="108" t="s">
        <v>486</v>
      </c>
      <c r="C165" s="105" t="s">
        <v>487</v>
      </c>
      <c r="D165" s="13"/>
      <c r="E165" s="13"/>
      <c r="F165" s="13"/>
      <c r="G165" s="13"/>
      <c r="H165" s="13"/>
      <c r="I165" s="13"/>
      <c r="J165" s="13"/>
      <c r="K165" s="13"/>
      <c r="L165" s="13"/>
      <c r="M165" s="13"/>
      <c r="N165" s="13"/>
      <c r="O165" s="13"/>
      <c r="P165" s="13"/>
      <c r="Q165" s="13"/>
      <c r="R165" s="13"/>
    </row>
    <row r="166" spans="1:18">
      <c r="A166" s="13"/>
      <c r="B166" s="108" t="s">
        <v>488</v>
      </c>
      <c r="C166" s="105"/>
      <c r="D166" s="13"/>
      <c r="E166" s="13"/>
      <c r="F166" s="13"/>
      <c r="G166" s="13"/>
      <c r="H166" s="13"/>
      <c r="I166" s="13"/>
      <c r="J166" s="13"/>
      <c r="K166" s="13"/>
      <c r="L166" s="13"/>
      <c r="M166" s="13"/>
      <c r="N166" s="13"/>
      <c r="O166" s="13"/>
      <c r="P166" s="13"/>
      <c r="Q166" s="13"/>
      <c r="R166" s="13"/>
    </row>
    <row r="167" spans="1:18">
      <c r="A167" s="13"/>
      <c r="B167" s="108" t="s">
        <v>489</v>
      </c>
      <c r="C167" s="105"/>
      <c r="D167" s="13"/>
      <c r="E167" s="13"/>
      <c r="F167" s="13"/>
      <c r="G167" s="13"/>
      <c r="H167" s="13"/>
      <c r="I167" s="13"/>
      <c r="J167" s="13"/>
      <c r="K167" s="13"/>
      <c r="L167" s="13"/>
      <c r="M167" s="13"/>
      <c r="N167" s="13"/>
      <c r="O167" s="13"/>
      <c r="P167" s="13"/>
      <c r="Q167" s="13"/>
      <c r="R167" s="13"/>
    </row>
    <row r="168" spans="1:18">
      <c r="A168" s="200"/>
      <c r="B168" s="200"/>
      <c r="C168" s="607"/>
      <c r="D168" s="200"/>
      <c r="E168" s="200"/>
      <c r="F168" s="200"/>
      <c r="G168" s="200"/>
      <c r="H168" s="200"/>
      <c r="I168" s="200"/>
      <c r="J168" s="200"/>
      <c r="K168" s="200"/>
      <c r="L168" s="200"/>
      <c r="M168" s="200"/>
      <c r="N168" s="200"/>
      <c r="O168" s="200"/>
      <c r="P168" s="200"/>
      <c r="Q168" s="200"/>
      <c r="R168" s="200"/>
    </row>
    <row r="169" spans="1:18">
      <c r="A169" s="201" t="s">
        <v>490</v>
      </c>
      <c r="B169" s="202"/>
      <c r="C169" s="608"/>
      <c r="D169" s="202"/>
      <c r="E169" s="202"/>
      <c r="F169" s="202"/>
      <c r="G169" s="202"/>
      <c r="H169" s="202"/>
      <c r="I169" s="202"/>
      <c r="J169" s="202"/>
      <c r="K169" s="202"/>
      <c r="L169" s="202"/>
      <c r="M169" s="202"/>
      <c r="N169" s="202"/>
      <c r="O169" s="202"/>
      <c r="P169" s="202"/>
      <c r="Q169" s="202"/>
      <c r="R169" s="203"/>
    </row>
    <row r="170" spans="1:18">
      <c r="A170" s="456" t="s">
        <v>3</v>
      </c>
      <c r="B170" s="205"/>
      <c r="C170" s="609"/>
      <c r="D170" s="205"/>
      <c r="E170" s="205"/>
      <c r="F170" s="205"/>
      <c r="G170" s="205"/>
      <c r="H170" s="205"/>
      <c r="I170" s="205"/>
      <c r="J170" s="205"/>
      <c r="K170" s="205"/>
      <c r="L170" s="205"/>
      <c r="M170" s="205"/>
      <c r="N170" s="205"/>
      <c r="O170" s="205"/>
      <c r="P170" s="205"/>
      <c r="Q170" s="205"/>
      <c r="R170" s="206"/>
    </row>
    <row r="171" spans="1:18">
      <c r="A171" s="204"/>
      <c r="B171" s="200"/>
      <c r="C171" s="607"/>
      <c r="D171" s="200"/>
      <c r="E171" s="200"/>
      <c r="F171" s="207" t="s">
        <v>485</v>
      </c>
      <c r="G171" s="205"/>
      <c r="H171" s="205"/>
      <c r="I171" s="205"/>
      <c r="J171" s="205"/>
      <c r="K171" s="205"/>
      <c r="L171" s="205"/>
      <c r="M171" s="205"/>
      <c r="N171" s="205"/>
      <c r="O171" s="205"/>
      <c r="P171" s="205"/>
      <c r="Q171" s="205"/>
      <c r="R171" s="206"/>
    </row>
    <row r="172" spans="1:18">
      <c r="A172" s="204"/>
      <c r="B172" s="208" t="s">
        <v>486</v>
      </c>
      <c r="C172" s="610"/>
      <c r="D172" s="208"/>
      <c r="E172" s="208"/>
      <c r="F172" s="209" t="s">
        <v>491</v>
      </c>
      <c r="G172" s="200"/>
      <c r="H172" s="200"/>
      <c r="I172" s="200"/>
      <c r="J172" s="200"/>
      <c r="K172" s="200"/>
      <c r="L172" s="200"/>
      <c r="M172" s="200"/>
      <c r="N172" s="200"/>
      <c r="O172" s="200"/>
      <c r="P172" s="200"/>
      <c r="Q172" s="200"/>
      <c r="R172" s="210"/>
    </row>
    <row r="173" spans="1:18">
      <c r="A173" s="204"/>
      <c r="B173" s="208" t="s">
        <v>488</v>
      </c>
      <c r="C173" s="610"/>
      <c r="D173" s="208"/>
      <c r="E173" s="208"/>
      <c r="F173" s="209" t="s">
        <v>492</v>
      </c>
      <c r="G173" s="200"/>
      <c r="H173" s="200"/>
      <c r="I173" s="200"/>
      <c r="J173" s="200"/>
      <c r="K173" s="200"/>
      <c r="L173" s="200"/>
      <c r="M173" s="200"/>
      <c r="N173" s="200"/>
      <c r="O173" s="200"/>
      <c r="P173" s="200"/>
      <c r="Q173" s="200"/>
      <c r="R173" s="210"/>
    </row>
    <row r="174" spans="1:18">
      <c r="A174" s="211"/>
      <c r="B174" s="208" t="s">
        <v>489</v>
      </c>
      <c r="C174" s="610"/>
      <c r="D174" s="208"/>
      <c r="E174" s="208"/>
      <c r="F174" s="209" t="s">
        <v>493</v>
      </c>
      <c r="G174" s="212"/>
      <c r="H174" s="212"/>
      <c r="I174" s="212"/>
      <c r="J174" s="212"/>
      <c r="K174" s="212"/>
      <c r="L174" s="212"/>
      <c r="M174" s="212"/>
      <c r="N174" s="212"/>
      <c r="O174" s="212"/>
      <c r="P174" s="212"/>
      <c r="Q174" s="212"/>
      <c r="R174" s="213"/>
    </row>
    <row r="175" spans="1:18">
      <c r="A175" s="200"/>
      <c r="B175" s="200"/>
      <c r="C175" s="607"/>
      <c r="D175" s="200"/>
      <c r="E175" s="200"/>
      <c r="F175" s="200"/>
      <c r="G175" s="200"/>
      <c r="H175" s="200"/>
      <c r="I175" s="200"/>
      <c r="J175" s="200"/>
      <c r="K175" s="200"/>
      <c r="L175" s="200"/>
      <c r="M175" s="200"/>
      <c r="N175" s="200"/>
      <c r="O175" s="200"/>
      <c r="P175" s="200"/>
      <c r="Q175" s="200"/>
      <c r="R175" s="200"/>
    </row>
    <row r="176" spans="1:18">
      <c r="A176" s="27" t="s">
        <v>494</v>
      </c>
      <c r="B176" s="2"/>
      <c r="C176" s="591"/>
      <c r="D176" s="2"/>
      <c r="E176" s="2"/>
      <c r="F176" s="2"/>
      <c r="G176" s="2"/>
      <c r="H176" s="2"/>
      <c r="I176" s="2"/>
      <c r="J176" s="2"/>
      <c r="K176" s="2"/>
      <c r="L176" s="2"/>
      <c r="M176" s="2"/>
      <c r="N176" s="2"/>
      <c r="O176" s="2"/>
      <c r="P176" s="2"/>
      <c r="Q176" s="2"/>
      <c r="R176" s="2"/>
    </row>
    <row r="177" spans="1:18">
      <c r="A177" s="199" t="s">
        <v>495</v>
      </c>
      <c r="B177" s="199" t="s">
        <v>410</v>
      </c>
      <c r="C177" s="606"/>
      <c r="D177" s="199"/>
      <c r="E177" s="199"/>
      <c r="F177" s="200"/>
      <c r="G177" s="200"/>
      <c r="H177" s="200"/>
      <c r="I177" s="200"/>
      <c r="J177" s="200"/>
      <c r="K177" s="200"/>
      <c r="L177" s="200"/>
      <c r="M177" s="200"/>
      <c r="N177" s="200"/>
      <c r="O177" s="200"/>
      <c r="P177" s="200"/>
      <c r="Q177" s="200"/>
      <c r="R177" s="200"/>
    </row>
    <row r="178" spans="1:18">
      <c r="A178" s="69" t="s">
        <v>496</v>
      </c>
      <c r="B178" s="13"/>
      <c r="C178" s="594"/>
      <c r="D178" s="13"/>
      <c r="E178" s="13"/>
      <c r="F178" s="13"/>
      <c r="G178" s="13"/>
      <c r="H178" s="13"/>
      <c r="I178" s="13"/>
      <c r="J178" s="13"/>
      <c r="K178" s="13"/>
      <c r="L178" s="13"/>
      <c r="M178" s="13"/>
      <c r="N178" s="13"/>
      <c r="O178" s="13"/>
      <c r="P178" s="13"/>
      <c r="Q178" s="13"/>
      <c r="R178" s="104"/>
    </row>
    <row r="179" spans="1:18">
      <c r="A179" s="13"/>
      <c r="B179" s="13"/>
      <c r="C179" s="594"/>
      <c r="D179" s="13"/>
      <c r="E179" s="13"/>
      <c r="F179" s="619" t="s">
        <v>80</v>
      </c>
      <c r="G179" s="1117" t="s">
        <v>81</v>
      </c>
      <c r="H179" s="1118"/>
      <c r="I179" s="1118"/>
      <c r="J179" s="1118"/>
      <c r="K179" s="1118"/>
      <c r="L179" s="1118"/>
      <c r="M179" s="1118"/>
      <c r="N179" s="1118"/>
      <c r="O179" s="1118"/>
      <c r="P179" s="1119"/>
      <c r="Q179" s="13"/>
      <c r="R179" s="13"/>
    </row>
    <row r="180" spans="1:18" ht="45">
      <c r="A180" s="13"/>
      <c r="B180" s="96" t="s">
        <v>472</v>
      </c>
      <c r="C180" s="611"/>
      <c r="D180" s="478" t="s">
        <v>452</v>
      </c>
      <c r="E180" s="489"/>
      <c r="F180" s="478">
        <f>F167</f>
        <v>0</v>
      </c>
      <c r="G180" s="33">
        <v>2026</v>
      </c>
      <c r="H180" s="34">
        <v>2027</v>
      </c>
      <c r="I180" s="33">
        <v>2028</v>
      </c>
      <c r="J180" s="34">
        <v>2029</v>
      </c>
      <c r="K180" s="33">
        <v>2030</v>
      </c>
      <c r="L180" s="34">
        <v>2031</v>
      </c>
      <c r="M180" s="33">
        <v>2032</v>
      </c>
      <c r="N180" s="34">
        <v>2033</v>
      </c>
      <c r="O180" s="33">
        <v>2034</v>
      </c>
      <c r="P180" s="33">
        <v>2035</v>
      </c>
      <c r="Q180" s="13"/>
      <c r="R180" s="13"/>
    </row>
    <row r="181" spans="1:18" ht="30">
      <c r="A181" s="13"/>
      <c r="B181" s="108" t="s">
        <v>497</v>
      </c>
      <c r="C181" s="611"/>
      <c r="D181" s="585"/>
      <c r="E181" s="489"/>
      <c r="F181" s="105" t="s">
        <v>20</v>
      </c>
      <c r="G181" s="826" t="str">
        <f>$F$181</f>
        <v>à compléter</v>
      </c>
      <c r="H181" s="826" t="str">
        <f t="shared" ref="H181:P181" si="6">$F$181</f>
        <v>à compléter</v>
      </c>
      <c r="I181" s="826" t="str">
        <f t="shared" si="6"/>
        <v>à compléter</v>
      </c>
      <c r="J181" s="826" t="str">
        <f t="shared" si="6"/>
        <v>à compléter</v>
      </c>
      <c r="K181" s="826" t="str">
        <f t="shared" si="6"/>
        <v>à compléter</v>
      </c>
      <c r="L181" s="826" t="str">
        <f t="shared" si="6"/>
        <v>à compléter</v>
      </c>
      <c r="M181" s="826" t="str">
        <f t="shared" si="6"/>
        <v>à compléter</v>
      </c>
      <c r="N181" s="826" t="str">
        <f t="shared" si="6"/>
        <v>à compléter</v>
      </c>
      <c r="O181" s="826" t="str">
        <f t="shared" si="6"/>
        <v>à compléter</v>
      </c>
      <c r="P181" s="826" t="str">
        <f t="shared" si="6"/>
        <v>à compléter</v>
      </c>
      <c r="Q181" s="13"/>
      <c r="R181" s="13"/>
    </row>
    <row r="182" spans="1:18">
      <c r="A182" s="13"/>
      <c r="B182" s="746"/>
      <c r="C182" s="746"/>
      <c r="D182" s="746"/>
      <c r="E182" s="746"/>
      <c r="F182" s="746"/>
      <c r="G182" s="13"/>
      <c r="H182" s="13"/>
      <c r="I182" s="13"/>
      <c r="J182" s="13"/>
      <c r="K182" s="13"/>
      <c r="L182" s="13"/>
      <c r="M182" s="13"/>
      <c r="N182" s="13"/>
      <c r="O182" s="13"/>
      <c r="P182" s="13"/>
      <c r="Q182" s="13"/>
      <c r="R182" s="13"/>
    </row>
    <row r="183" spans="1:18">
      <c r="A183" s="200"/>
      <c r="B183" s="200"/>
      <c r="C183" s="607"/>
      <c r="D183" s="200"/>
      <c r="E183" s="200"/>
      <c r="F183" s="200"/>
      <c r="G183" s="200"/>
      <c r="H183" s="200"/>
      <c r="I183" s="200"/>
      <c r="J183" s="200"/>
      <c r="K183" s="200"/>
      <c r="L183" s="200"/>
      <c r="M183" s="200"/>
      <c r="N183" s="200"/>
      <c r="O183" s="200"/>
      <c r="P183" s="200"/>
      <c r="Q183" s="200"/>
      <c r="R183" s="200"/>
    </row>
    <row r="184" spans="1:18">
      <c r="A184" s="201" t="s">
        <v>498</v>
      </c>
      <c r="B184" s="202"/>
      <c r="C184" s="608"/>
      <c r="D184" s="202"/>
      <c r="E184" s="202"/>
      <c r="F184" s="202"/>
      <c r="G184" s="202"/>
      <c r="H184" s="202"/>
      <c r="I184" s="202"/>
      <c r="J184" s="202"/>
      <c r="K184" s="202"/>
      <c r="L184" s="202"/>
      <c r="M184" s="202"/>
      <c r="N184" s="202"/>
      <c r="O184" s="202"/>
      <c r="P184" s="202"/>
      <c r="Q184" s="202"/>
      <c r="R184" s="203"/>
    </row>
    <row r="185" spans="1:18">
      <c r="A185" s="204" t="s">
        <v>499</v>
      </c>
      <c r="B185" s="205"/>
      <c r="C185" s="609"/>
      <c r="D185" s="205"/>
      <c r="E185" s="205"/>
      <c r="F185" s="205"/>
      <c r="G185" s="205"/>
      <c r="H185" s="205"/>
      <c r="I185" s="205"/>
      <c r="J185" s="205"/>
      <c r="K185" s="205"/>
      <c r="L185" s="205"/>
      <c r="M185" s="205"/>
      <c r="N185" s="205"/>
      <c r="O185" s="205"/>
      <c r="P185" s="205"/>
      <c r="Q185" s="205"/>
      <c r="R185" s="206"/>
    </row>
    <row r="186" spans="1:18">
      <c r="A186" s="204" t="s">
        <v>500</v>
      </c>
      <c r="B186" s="205"/>
      <c r="C186" s="609"/>
      <c r="D186" s="205"/>
      <c r="E186" s="205"/>
      <c r="F186" s="205"/>
      <c r="G186" s="205"/>
      <c r="H186" s="205"/>
      <c r="I186" s="205"/>
      <c r="J186" s="205"/>
      <c r="K186" s="205"/>
      <c r="L186" s="205"/>
      <c r="M186" s="205"/>
      <c r="N186" s="205"/>
      <c r="O186" s="205"/>
      <c r="P186" s="205"/>
      <c r="Q186" s="205"/>
      <c r="R186" s="206"/>
    </row>
    <row r="187" spans="1:18">
      <c r="A187" s="211" t="s">
        <v>501</v>
      </c>
      <c r="B187" s="212"/>
      <c r="C187" s="612"/>
      <c r="D187" s="212"/>
      <c r="E187" s="212"/>
      <c r="F187" s="212"/>
      <c r="G187" s="212"/>
      <c r="H187" s="212"/>
      <c r="I187" s="212"/>
      <c r="J187" s="212"/>
      <c r="K187" s="212"/>
      <c r="L187" s="212"/>
      <c r="M187" s="212"/>
      <c r="N187" s="212"/>
      <c r="O187" s="212"/>
      <c r="P187" s="212"/>
      <c r="Q187" s="212"/>
      <c r="R187" s="213"/>
    </row>
    <row r="188" spans="1:18">
      <c r="A188" s="200"/>
      <c r="B188" s="200"/>
      <c r="C188" s="607"/>
      <c r="D188" s="200"/>
      <c r="E188" s="200"/>
      <c r="F188" s="200"/>
      <c r="G188" s="200"/>
      <c r="H188" s="200"/>
      <c r="I188" s="200"/>
      <c r="J188" s="200"/>
      <c r="K188" s="200"/>
      <c r="L188" s="200"/>
      <c r="M188" s="200"/>
      <c r="N188" s="200"/>
      <c r="O188" s="200"/>
      <c r="P188" s="200"/>
      <c r="Q188" s="200"/>
      <c r="R188" s="200"/>
    </row>
    <row r="189" spans="1:18">
      <c r="A189" s="27" t="s">
        <v>502</v>
      </c>
      <c r="B189" s="2"/>
      <c r="C189" s="591"/>
      <c r="D189" s="2"/>
      <c r="E189" s="2"/>
      <c r="F189" s="2"/>
      <c r="G189" s="2"/>
      <c r="H189" s="2"/>
      <c r="I189" s="2"/>
      <c r="J189" s="2"/>
      <c r="K189" s="2"/>
      <c r="L189" s="2"/>
      <c r="M189" s="2"/>
      <c r="N189" s="2"/>
      <c r="O189" s="2"/>
      <c r="P189" s="2"/>
      <c r="Q189" s="2"/>
      <c r="R189" s="2"/>
    </row>
    <row r="190" spans="1:18">
      <c r="A190" s="199" t="s">
        <v>503</v>
      </c>
      <c r="B190" s="199" t="s">
        <v>410</v>
      </c>
      <c r="C190" s="606"/>
      <c r="D190" s="199"/>
      <c r="E190" s="199"/>
      <c r="F190" s="200"/>
      <c r="G190" s="200"/>
      <c r="H190" s="200"/>
      <c r="I190" s="200"/>
      <c r="J190" s="200"/>
      <c r="K190" s="200"/>
      <c r="L190" s="200"/>
      <c r="M190" s="200"/>
      <c r="N190" s="200"/>
      <c r="O190" s="200"/>
      <c r="P190" s="200"/>
      <c r="Q190" s="200"/>
      <c r="R190" s="200"/>
    </row>
    <row r="191" spans="1:18">
      <c r="A191" s="69" t="s">
        <v>504</v>
      </c>
      <c r="B191" s="13"/>
      <c r="C191" s="594"/>
      <c r="D191" s="13"/>
      <c r="E191" s="13"/>
      <c r="F191" s="13"/>
      <c r="G191" s="13"/>
      <c r="H191" s="13"/>
      <c r="I191" s="13"/>
      <c r="J191" s="13"/>
      <c r="K191" s="13"/>
      <c r="L191" s="13"/>
      <c r="M191" s="13"/>
      <c r="N191" s="13"/>
      <c r="O191" s="13"/>
      <c r="P191" s="13"/>
      <c r="Q191" s="13"/>
      <c r="R191" s="104"/>
    </row>
    <row r="192" spans="1:18">
      <c r="A192" s="13"/>
      <c r="B192" s="13"/>
      <c r="C192" s="594"/>
      <c r="D192" s="13"/>
      <c r="E192" s="13"/>
      <c r="F192" s="619" t="s">
        <v>80</v>
      </c>
      <c r="G192" s="1117" t="s">
        <v>81</v>
      </c>
      <c r="H192" s="1118"/>
      <c r="I192" s="1118"/>
      <c r="J192" s="1118"/>
      <c r="K192" s="1118"/>
      <c r="L192" s="1118"/>
      <c r="M192" s="1118"/>
      <c r="N192" s="1118"/>
      <c r="O192" s="1118"/>
      <c r="P192" s="1119"/>
      <c r="Q192" s="13"/>
      <c r="R192" s="13"/>
    </row>
    <row r="193" spans="1:18" ht="45">
      <c r="A193" s="13"/>
      <c r="B193" s="96" t="s">
        <v>472</v>
      </c>
      <c r="C193" s="611"/>
      <c r="D193" s="478" t="s">
        <v>452</v>
      </c>
      <c r="E193" s="477"/>
      <c r="F193" s="747">
        <f>D194</f>
        <v>0</v>
      </c>
      <c r="G193" s="33">
        <v>2026</v>
      </c>
      <c r="H193" s="34">
        <v>2027</v>
      </c>
      <c r="I193" s="33">
        <v>2028</v>
      </c>
      <c r="J193" s="34">
        <v>2029</v>
      </c>
      <c r="K193" s="33">
        <v>2030</v>
      </c>
      <c r="L193" s="34">
        <v>2031</v>
      </c>
      <c r="M193" s="33">
        <v>2032</v>
      </c>
      <c r="N193" s="34">
        <v>2033</v>
      </c>
      <c r="O193" s="33">
        <v>2034</v>
      </c>
      <c r="P193" s="33">
        <v>2035</v>
      </c>
      <c r="Q193" s="13"/>
      <c r="R193" s="13"/>
    </row>
    <row r="194" spans="1:18">
      <c r="A194" s="13"/>
      <c r="B194" s="108" t="s">
        <v>505</v>
      </c>
      <c r="C194" s="611"/>
      <c r="D194" s="585"/>
      <c r="E194" s="477"/>
      <c r="F194" s="105" t="s">
        <v>20</v>
      </c>
      <c r="G194" s="105"/>
      <c r="H194" s="105"/>
      <c r="I194" s="105"/>
      <c r="J194" s="105"/>
      <c r="K194" s="105"/>
      <c r="L194" s="105"/>
      <c r="M194" s="105"/>
      <c r="N194" s="105"/>
      <c r="O194" s="105"/>
      <c r="P194" s="105"/>
      <c r="Q194" s="13"/>
      <c r="R194" s="13"/>
    </row>
    <row r="195" spans="1:18">
      <c r="A195" s="200"/>
      <c r="B195" s="200"/>
      <c r="C195" s="607"/>
      <c r="D195" s="200"/>
      <c r="E195" s="200"/>
      <c r="F195" s="200"/>
      <c r="G195" s="200"/>
      <c r="H195" s="200"/>
      <c r="I195" s="200"/>
      <c r="J195" s="200"/>
      <c r="K195" s="200"/>
      <c r="L195" s="200"/>
      <c r="M195" s="200"/>
      <c r="N195" s="200"/>
      <c r="O195" s="200"/>
      <c r="P195" s="200"/>
      <c r="Q195" s="200"/>
      <c r="R195" s="200"/>
    </row>
    <row r="196" spans="1:18">
      <c r="A196" s="201" t="s">
        <v>506</v>
      </c>
      <c r="B196" s="202"/>
      <c r="C196" s="608"/>
      <c r="D196" s="202"/>
      <c r="E196" s="202"/>
      <c r="F196" s="202"/>
      <c r="G196" s="202"/>
      <c r="H196" s="202"/>
      <c r="I196" s="202"/>
      <c r="J196" s="202"/>
      <c r="K196" s="202"/>
      <c r="L196" s="202"/>
      <c r="M196" s="202"/>
      <c r="N196" s="202"/>
      <c r="O196" s="202"/>
      <c r="P196" s="202"/>
      <c r="Q196" s="202"/>
      <c r="R196" s="203"/>
    </row>
    <row r="197" spans="1:18">
      <c r="A197" s="204" t="s">
        <v>507</v>
      </c>
      <c r="B197" s="205"/>
      <c r="C197" s="609"/>
      <c r="D197" s="205"/>
      <c r="E197" s="205"/>
      <c r="F197" s="205"/>
      <c r="G197" s="205"/>
      <c r="H197" s="205"/>
      <c r="I197" s="205"/>
      <c r="J197" s="205"/>
      <c r="K197" s="205"/>
      <c r="L197" s="205"/>
      <c r="M197" s="205"/>
      <c r="N197" s="205"/>
      <c r="O197" s="205"/>
      <c r="P197" s="205"/>
      <c r="Q197" s="205"/>
      <c r="R197" s="206"/>
    </row>
    <row r="198" spans="1:18">
      <c r="A198" s="204" t="s">
        <v>508</v>
      </c>
      <c r="B198" s="205" t="s">
        <v>509</v>
      </c>
      <c r="C198" s="609"/>
      <c r="D198" s="205"/>
      <c r="E198" s="205"/>
      <c r="F198" s="205"/>
      <c r="G198" s="205"/>
      <c r="H198" s="205"/>
      <c r="I198" s="205"/>
      <c r="J198" s="205"/>
      <c r="K198" s="205"/>
      <c r="L198" s="205"/>
      <c r="M198" s="205"/>
      <c r="N198" s="205"/>
      <c r="O198" s="205"/>
      <c r="P198" s="205"/>
      <c r="Q198" s="205"/>
      <c r="R198" s="206"/>
    </row>
    <row r="199" spans="1:18">
      <c r="A199" s="204" t="s">
        <v>510</v>
      </c>
      <c r="B199" s="205" t="s">
        <v>511</v>
      </c>
      <c r="C199" s="609"/>
      <c r="D199" s="205"/>
      <c r="E199" s="205"/>
      <c r="F199" s="205"/>
      <c r="G199" s="205"/>
      <c r="H199" s="205"/>
      <c r="I199" s="205"/>
      <c r="J199" s="205"/>
      <c r="K199" s="205"/>
      <c r="L199" s="205"/>
      <c r="M199" s="205"/>
      <c r="N199" s="205"/>
      <c r="O199" s="205"/>
      <c r="P199" s="205"/>
      <c r="Q199" s="205"/>
      <c r="R199" s="206"/>
    </row>
    <row r="200" spans="1:18">
      <c r="A200" s="204" t="s">
        <v>510</v>
      </c>
      <c r="B200" s="205" t="s">
        <v>512</v>
      </c>
      <c r="C200" s="609"/>
      <c r="D200" s="205"/>
      <c r="E200" s="205"/>
      <c r="F200" s="205"/>
      <c r="G200" s="205"/>
      <c r="H200" s="205"/>
      <c r="I200" s="205"/>
      <c r="J200" s="205"/>
      <c r="K200" s="205"/>
      <c r="L200" s="205"/>
      <c r="M200" s="205"/>
      <c r="N200" s="205"/>
      <c r="O200" s="205"/>
      <c r="P200" s="205"/>
      <c r="Q200" s="205"/>
      <c r="R200" s="206"/>
    </row>
    <row r="201" spans="1:18">
      <c r="A201" s="204" t="s">
        <v>513</v>
      </c>
      <c r="B201" s="205"/>
      <c r="C201" s="609"/>
      <c r="D201" s="205"/>
      <c r="E201" s="205"/>
      <c r="F201" s="205"/>
      <c r="G201" s="205"/>
      <c r="H201" s="205"/>
      <c r="I201" s="205"/>
      <c r="J201" s="205"/>
      <c r="K201" s="205"/>
      <c r="L201" s="205"/>
      <c r="M201" s="205"/>
      <c r="N201" s="205"/>
      <c r="O201" s="205"/>
      <c r="P201" s="205"/>
      <c r="Q201" s="205"/>
      <c r="R201" s="206"/>
    </row>
    <row r="202" spans="1:18">
      <c r="A202" s="211" t="s">
        <v>104</v>
      </c>
      <c r="B202" s="220"/>
      <c r="C202" s="613"/>
      <c r="D202" s="220"/>
      <c r="E202" s="220"/>
      <c r="F202" s="220"/>
      <c r="G202" s="220"/>
      <c r="H202" s="220"/>
      <c r="I202" s="220"/>
      <c r="J202" s="220"/>
      <c r="K202" s="220"/>
      <c r="L202" s="220"/>
      <c r="M202" s="220"/>
      <c r="N202" s="220"/>
      <c r="O202" s="220"/>
      <c r="P202" s="220"/>
      <c r="Q202" s="220"/>
      <c r="R202" s="221"/>
    </row>
    <row r="203" spans="1:18">
      <c r="A203" s="200"/>
      <c r="B203" s="200"/>
      <c r="C203" s="607"/>
      <c r="D203" s="200"/>
      <c r="E203" s="200"/>
      <c r="F203" s="200"/>
      <c r="G203" s="200"/>
      <c r="H203" s="200"/>
      <c r="I203" s="200"/>
      <c r="J203" s="200"/>
      <c r="K203" s="200"/>
      <c r="L203" s="200"/>
      <c r="M203" s="200"/>
      <c r="N203" s="200"/>
      <c r="O203" s="200"/>
      <c r="P203" s="200"/>
      <c r="Q203" s="200"/>
      <c r="R203" s="200"/>
    </row>
  </sheetData>
  <mergeCells count="17">
    <mergeCell ref="G55:P55"/>
    <mergeCell ref="B59:F59"/>
    <mergeCell ref="B60:F60"/>
    <mergeCell ref="B70:F70"/>
    <mergeCell ref="B64:F64"/>
    <mergeCell ref="B66:F66"/>
    <mergeCell ref="B69:F69"/>
    <mergeCell ref="B65:F65"/>
    <mergeCell ref="B56:F56"/>
    <mergeCell ref="B58:F58"/>
    <mergeCell ref="G63:P63"/>
    <mergeCell ref="G192:P192"/>
    <mergeCell ref="B74:F74"/>
    <mergeCell ref="B71:F71"/>
    <mergeCell ref="G87:P87"/>
    <mergeCell ref="G148:P148"/>
    <mergeCell ref="G179:P179"/>
  </mergeCells>
  <phoneticPr fontId="17" type="noConversion"/>
  <dataValidations count="3">
    <dataValidation type="list" allowBlank="1" showInputMessage="1" showErrorMessage="1" sqref="C89 C109" xr:uid="{A69AEC7F-5DA8-427A-81F7-56CC8C23CAE3}">
      <formula1>"HT,TTC"</formula1>
    </dataValidation>
    <dataValidation type="list" allowBlank="1" showInputMessage="1" showErrorMessage="1" sqref="D155:D156 F180 D150:D153 D194 D181 D89 D109" xr:uid="{EEEA1B4C-4550-4B7B-B3B3-C66EBE2318F7}">
      <formula1>"2021,2022,2023,2024,2025,2026,coûts 2026-2035 (avec inflation)"</formula1>
    </dataValidation>
    <dataValidation type="list" allowBlank="1" showInputMessage="1" showErrorMessage="1" sqref="C150:C153" xr:uid="{61E187F7-35DF-43EF-9D94-C1E4B9AEEF31}">
      <formula1>#REF!</formula1>
    </dataValidation>
  </dataValidations>
  <hyperlinks>
    <hyperlink ref="A142" location="'BDD Coûts unitaires repères'!A1" display="[LIEN]" xr:uid="{48FF19BB-8D29-4013-9FEE-08F9BB844B95}"/>
    <hyperlink ref="A170" r:id="rId1" xr:uid="{38906F3F-86A7-4BB3-8101-DCD3F9C0810E}"/>
    <hyperlink ref="A202" r:id="rId2" xr:uid="{0BA1DFF6-E28D-45C0-BFE7-ECBDC300FA45}"/>
    <hyperlink ref="A155" location="Synthèse!A1" display="(reporté dans la synthèse)" xr:uid="{A9B06E0A-1E0C-4129-BF30-6E5E4BA766EA}"/>
    <hyperlink ref="A4" r:id="rId3" xr:uid="{6036F9F6-4C30-422B-BF72-E017D63534CC}"/>
  </hyperlinks>
  <pageMargins left="0.7" right="0.7" top="0.75" bottom="0.75" header="0.3" footer="0.3"/>
  <pageSetup paperSize="9" orientation="portrait" r:id="rId4"/>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F39F-0F76-40B3-8CFB-C6F027758A55}">
  <sheetPr>
    <tabColor rgb="FFC00000"/>
  </sheetPr>
  <dimension ref="A1:T197"/>
  <sheetViews>
    <sheetView showGridLines="0" zoomScale="70" zoomScaleNormal="70" workbookViewId="0">
      <selection activeCell="B28" sqref="B28"/>
    </sheetView>
  </sheetViews>
  <sheetFormatPr defaultColWidth="11.42578125" defaultRowHeight="15"/>
  <cols>
    <col min="2" max="2" width="43.7109375" customWidth="1"/>
    <col min="3" max="6" width="13.42578125" customWidth="1"/>
    <col min="7" max="7" width="11.42578125" customWidth="1"/>
  </cols>
  <sheetData>
    <row r="1" spans="1:20" s="557" customFormat="1" ht="21">
      <c r="A1" s="64" t="s">
        <v>514</v>
      </c>
      <c r="B1" s="65"/>
      <c r="C1" s="65"/>
      <c r="D1" s="65"/>
      <c r="E1" s="65"/>
      <c r="F1" s="65"/>
      <c r="G1" s="65"/>
      <c r="H1" s="65"/>
      <c r="I1" s="65"/>
      <c r="J1" s="65"/>
      <c r="K1" s="65"/>
      <c r="L1" s="65"/>
      <c r="M1" s="65"/>
      <c r="N1" s="65"/>
      <c r="O1" s="65"/>
      <c r="P1" s="65"/>
      <c r="Q1" s="65"/>
      <c r="R1" s="65"/>
    </row>
    <row r="2" spans="1:20" s="557" customFormat="1">
      <c r="A2" s="156"/>
      <c r="B2" s="156"/>
      <c r="C2" s="156"/>
      <c r="D2" s="156"/>
      <c r="E2" s="156"/>
      <c r="F2" s="156"/>
      <c r="G2" s="156"/>
      <c r="H2" s="156"/>
      <c r="I2" s="156"/>
      <c r="J2" s="156"/>
      <c r="K2" s="156"/>
      <c r="L2" s="156"/>
      <c r="M2" s="156"/>
      <c r="N2" s="156"/>
      <c r="O2" s="156"/>
      <c r="P2" s="156"/>
      <c r="Q2" s="156"/>
      <c r="R2" s="156"/>
    </row>
    <row r="3" spans="1:20">
      <c r="A3" s="62"/>
      <c r="B3" s="567" t="s">
        <v>71</v>
      </c>
      <c r="C3" s="621"/>
      <c r="D3" s="621"/>
      <c r="E3" s="621"/>
      <c r="F3" s="576"/>
      <c r="G3" s="576"/>
      <c r="H3" s="576"/>
      <c r="I3" s="576"/>
      <c r="J3" s="576"/>
      <c r="K3" s="576"/>
      <c r="L3" s="576"/>
      <c r="M3" s="572"/>
      <c r="N3" s="572"/>
      <c r="O3" s="572"/>
      <c r="P3" s="572"/>
      <c r="Q3" s="572"/>
      <c r="R3" s="573"/>
    </row>
    <row r="4" spans="1:20">
      <c r="A4" s="446" t="s">
        <v>3</v>
      </c>
      <c r="B4" s="568" t="s">
        <v>397</v>
      </c>
      <c r="F4" s="62"/>
      <c r="G4" s="62"/>
      <c r="H4" s="62"/>
      <c r="I4" s="62"/>
      <c r="J4" s="62"/>
      <c r="K4" s="62"/>
      <c r="L4" s="62"/>
      <c r="M4" s="10"/>
      <c r="N4" s="10"/>
      <c r="O4" s="10"/>
      <c r="P4" s="10"/>
      <c r="Q4" s="10"/>
      <c r="R4" s="574"/>
    </row>
    <row r="5" spans="1:20">
      <c r="A5" s="67" t="s">
        <v>398</v>
      </c>
      <c r="B5" s="577" t="s">
        <v>399</v>
      </c>
      <c r="C5" s="31"/>
      <c r="D5" s="31"/>
      <c r="E5" s="31"/>
      <c r="F5" s="62"/>
      <c r="G5" s="62"/>
      <c r="H5" s="62"/>
      <c r="I5" s="62"/>
      <c r="J5" s="62"/>
      <c r="K5" s="62"/>
      <c r="L5" s="62"/>
      <c r="M5" s="10"/>
      <c r="N5" s="10"/>
      <c r="O5" s="10"/>
      <c r="P5" s="10"/>
      <c r="Q5" s="10"/>
      <c r="R5" s="574"/>
    </row>
    <row r="6" spans="1:20">
      <c r="A6" s="62"/>
      <c r="B6" s="577" t="s">
        <v>400</v>
      </c>
      <c r="C6" s="31"/>
      <c r="D6" s="31"/>
      <c r="E6" s="31"/>
      <c r="F6" s="62"/>
      <c r="G6" s="62"/>
      <c r="H6" s="62"/>
      <c r="I6" s="62"/>
      <c r="J6" s="62"/>
      <c r="K6" s="62"/>
      <c r="L6" s="62"/>
      <c r="M6" s="10"/>
      <c r="N6" s="10"/>
      <c r="O6" s="10"/>
      <c r="P6" s="10"/>
      <c r="Q6" s="10"/>
      <c r="R6" s="574"/>
    </row>
    <row r="7" spans="1:20">
      <c r="A7" s="67" t="s">
        <v>401</v>
      </c>
      <c r="B7" s="577" t="s">
        <v>402</v>
      </c>
      <c r="C7" s="31"/>
      <c r="D7" s="31"/>
      <c r="E7" s="31"/>
      <c r="F7" s="62"/>
      <c r="G7" s="62"/>
      <c r="H7" s="62"/>
      <c r="I7" s="62"/>
      <c r="J7" s="62"/>
      <c r="K7" s="62"/>
      <c r="L7" s="62"/>
      <c r="M7" s="10"/>
      <c r="N7" s="10"/>
      <c r="O7" s="10"/>
      <c r="P7" s="10"/>
      <c r="Q7" s="10"/>
      <c r="R7" s="574"/>
    </row>
    <row r="8" spans="1:20">
      <c r="A8" s="67" t="s">
        <v>403</v>
      </c>
      <c r="B8" s="577" t="s">
        <v>515</v>
      </c>
      <c r="C8" s="31"/>
      <c r="D8" s="31"/>
      <c r="E8" s="31"/>
      <c r="F8" s="62"/>
      <c r="G8" s="62"/>
      <c r="H8" s="62"/>
      <c r="I8" s="62"/>
      <c r="J8" s="62"/>
      <c r="K8" s="62"/>
      <c r="L8" s="62"/>
      <c r="M8" s="10"/>
      <c r="N8" s="10"/>
      <c r="O8" s="10"/>
      <c r="P8" s="10"/>
      <c r="Q8" s="10"/>
      <c r="R8" s="574"/>
    </row>
    <row r="9" spans="1:20">
      <c r="A9" s="67" t="s">
        <v>405</v>
      </c>
      <c r="B9" s="578" t="s">
        <v>516</v>
      </c>
      <c r="C9" s="622"/>
      <c r="D9" s="622"/>
      <c r="E9" s="622"/>
      <c r="F9" s="579"/>
      <c r="G9" s="579"/>
      <c r="H9" s="579"/>
      <c r="I9" s="579"/>
      <c r="J9" s="579"/>
      <c r="K9" s="579"/>
      <c r="L9" s="579"/>
      <c r="M9" s="119"/>
      <c r="N9" s="119"/>
      <c r="O9" s="119"/>
      <c r="P9" s="119"/>
      <c r="Q9" s="119"/>
      <c r="R9" s="120"/>
    </row>
    <row r="10" spans="1:20">
      <c r="A10" s="62"/>
      <c r="B10" s="62"/>
      <c r="C10" s="62"/>
      <c r="D10" s="62"/>
      <c r="E10" s="62"/>
      <c r="F10" s="62"/>
      <c r="G10" s="62"/>
      <c r="H10" s="62"/>
      <c r="I10" s="62"/>
      <c r="J10" s="62"/>
      <c r="K10" s="62"/>
      <c r="L10" s="62"/>
      <c r="M10" s="10"/>
      <c r="N10" s="10"/>
      <c r="O10" s="10"/>
      <c r="P10" s="10"/>
      <c r="Q10" s="10"/>
      <c r="R10" s="10"/>
      <c r="S10" s="10"/>
      <c r="T10" s="10"/>
    </row>
    <row r="11" spans="1:20">
      <c r="A11" s="62"/>
      <c r="B11" s="62"/>
      <c r="C11" s="62"/>
      <c r="D11" s="62"/>
      <c r="E11" s="62"/>
      <c r="F11" s="62"/>
      <c r="G11" s="62"/>
      <c r="H11" s="62"/>
      <c r="I11" s="62"/>
      <c r="J11" s="62"/>
      <c r="K11" s="62"/>
      <c r="L11" s="62"/>
      <c r="M11" s="10"/>
      <c r="N11" s="10"/>
      <c r="O11" s="10"/>
      <c r="P11" s="10"/>
      <c r="Q11" s="10"/>
      <c r="R11" s="10"/>
      <c r="S11" s="10"/>
      <c r="T11" s="10"/>
    </row>
    <row r="12" spans="1:20" s="557" customFormat="1">
      <c r="A12" s="157" t="s">
        <v>407</v>
      </c>
      <c r="B12" s="158"/>
      <c r="C12" s="158"/>
      <c r="D12" s="158"/>
      <c r="E12" s="158"/>
      <c r="F12" s="158"/>
      <c r="G12" s="158"/>
      <c r="H12" s="158"/>
      <c r="I12" s="158"/>
      <c r="J12" s="158"/>
      <c r="K12" s="158"/>
      <c r="L12" s="158"/>
      <c r="M12" s="158"/>
      <c r="N12" s="158"/>
      <c r="O12" s="158"/>
      <c r="P12" s="158"/>
      <c r="Q12" s="158"/>
      <c r="R12" s="158"/>
    </row>
    <row r="13" spans="1:20" s="557" customFormat="1">
      <c r="A13" s="67" t="s">
        <v>408</v>
      </c>
      <c r="B13" s="68"/>
      <c r="C13" s="68"/>
      <c r="D13" s="68"/>
      <c r="E13" s="68"/>
      <c r="F13" s="68"/>
      <c r="G13" s="68"/>
      <c r="H13" s="68"/>
      <c r="I13" s="68"/>
      <c r="J13" s="68"/>
      <c r="K13" s="68"/>
      <c r="L13" s="68"/>
      <c r="M13" s="68"/>
      <c r="N13" s="68"/>
      <c r="O13" s="68"/>
      <c r="P13" s="68"/>
      <c r="Q13" s="68"/>
      <c r="R13" s="68"/>
    </row>
    <row r="14" spans="1:20" s="557" customFormat="1">
      <c r="A14" s="32" t="s">
        <v>517</v>
      </c>
      <c r="B14" s="32" t="s">
        <v>410</v>
      </c>
      <c r="C14" s="32"/>
      <c r="D14" s="32"/>
      <c r="E14" s="32"/>
    </row>
    <row r="15" spans="1:20">
      <c r="A15" s="123" t="s">
        <v>518</v>
      </c>
      <c r="B15" s="10"/>
      <c r="C15" s="10"/>
      <c r="D15" s="10"/>
      <c r="E15" s="10"/>
      <c r="F15" s="10"/>
      <c r="G15" s="10"/>
      <c r="H15" s="10"/>
      <c r="I15" s="10"/>
      <c r="J15" s="10"/>
      <c r="K15" s="10"/>
      <c r="L15" s="10"/>
      <c r="M15" s="10"/>
      <c r="N15" s="10"/>
      <c r="O15" s="10"/>
      <c r="P15" s="10"/>
      <c r="Q15" s="10"/>
      <c r="R15" s="10"/>
    </row>
    <row r="16" spans="1:20">
      <c r="A16" s="10" t="s">
        <v>519</v>
      </c>
      <c r="B16" s="10"/>
      <c r="C16" s="10"/>
      <c r="D16" s="10"/>
      <c r="E16" s="10"/>
      <c r="F16" s="10"/>
      <c r="G16" s="10"/>
      <c r="H16" s="10"/>
      <c r="I16" s="10"/>
      <c r="J16" s="10"/>
      <c r="K16" s="10"/>
      <c r="L16" s="10"/>
      <c r="M16" s="10"/>
      <c r="N16" s="10"/>
      <c r="O16" s="10"/>
      <c r="P16" s="10"/>
      <c r="Q16" s="10"/>
      <c r="R16" s="10"/>
    </row>
    <row r="17" spans="1:18">
      <c r="A17" s="10" t="s">
        <v>520</v>
      </c>
      <c r="B17" s="10"/>
      <c r="C17" s="10"/>
      <c r="D17" s="10"/>
      <c r="E17" s="10"/>
      <c r="F17" s="10"/>
      <c r="G17" s="10"/>
      <c r="H17" s="10"/>
      <c r="I17" s="10"/>
      <c r="J17" s="10"/>
      <c r="K17" s="10"/>
      <c r="L17" s="10"/>
      <c r="M17" s="10"/>
      <c r="N17" s="10"/>
      <c r="O17" s="10"/>
      <c r="P17" s="10"/>
      <c r="Q17" s="10"/>
      <c r="R17" s="10"/>
    </row>
    <row r="18" spans="1:18">
      <c r="A18" s="10" t="s">
        <v>521</v>
      </c>
      <c r="B18" s="10"/>
      <c r="C18" s="10"/>
      <c r="D18" s="10"/>
      <c r="E18" s="10"/>
      <c r="F18" s="10"/>
      <c r="G18" s="10"/>
      <c r="H18" s="10"/>
      <c r="I18" s="10"/>
      <c r="J18" s="10"/>
      <c r="K18" s="10"/>
      <c r="L18" s="10"/>
      <c r="M18" s="10"/>
      <c r="N18" s="10"/>
      <c r="O18" s="10"/>
      <c r="P18" s="10"/>
      <c r="Q18" s="10"/>
      <c r="R18" s="10"/>
    </row>
    <row r="19" spans="1:18">
      <c r="A19" s="10"/>
      <c r="B19" s="1131" t="s">
        <v>522</v>
      </c>
      <c r="C19" s="1133" t="s">
        <v>523</v>
      </c>
      <c r="D19" s="1133"/>
      <c r="E19" s="1133"/>
      <c r="F19" s="1132" t="s">
        <v>524</v>
      </c>
      <c r="I19" s="10"/>
      <c r="J19" s="10"/>
      <c r="K19" s="10"/>
      <c r="L19" s="10"/>
      <c r="M19" s="10"/>
      <c r="N19" s="10"/>
      <c r="O19" s="10"/>
      <c r="P19" s="10"/>
      <c r="Q19" s="10"/>
    </row>
    <row r="20" spans="1:18">
      <c r="A20" s="10"/>
      <c r="B20" s="1131"/>
      <c r="C20" s="169" t="s">
        <v>525</v>
      </c>
      <c r="D20" s="169" t="s">
        <v>526</v>
      </c>
      <c r="E20" s="169" t="s">
        <v>527</v>
      </c>
      <c r="F20" s="1132"/>
      <c r="I20" s="10"/>
      <c r="J20" s="10"/>
      <c r="K20" s="10"/>
      <c r="L20" s="10"/>
      <c r="M20" s="10"/>
      <c r="N20" s="10"/>
      <c r="O20" s="10"/>
      <c r="P20" s="10"/>
      <c r="Q20" s="10"/>
    </row>
    <row r="21" spans="1:18">
      <c r="A21" s="10"/>
      <c r="B21" s="163" t="s">
        <v>528</v>
      </c>
      <c r="C21" s="1135" t="s">
        <v>529</v>
      </c>
      <c r="D21" s="1135"/>
      <c r="E21" s="1135"/>
      <c r="F21" s="164" t="s">
        <v>530</v>
      </c>
      <c r="I21" s="10"/>
      <c r="J21" s="10"/>
      <c r="K21" s="10"/>
      <c r="L21" s="10"/>
      <c r="M21" s="10"/>
      <c r="N21" s="10"/>
      <c r="O21" s="10"/>
      <c r="P21" s="10"/>
      <c r="Q21" s="10"/>
    </row>
    <row r="22" spans="1:18">
      <c r="A22" s="10"/>
      <c r="B22" s="165" t="s">
        <v>531</v>
      </c>
      <c r="C22" s="1134" t="s">
        <v>529</v>
      </c>
      <c r="D22" s="1134"/>
      <c r="E22" s="1134"/>
      <c r="F22" s="166" t="s">
        <v>532</v>
      </c>
      <c r="I22" s="10"/>
      <c r="J22" s="10"/>
      <c r="K22" s="10"/>
      <c r="L22" s="10"/>
      <c r="M22" s="10"/>
      <c r="N22" s="10"/>
      <c r="O22" s="10"/>
      <c r="P22" s="10"/>
      <c r="Q22" s="10"/>
    </row>
    <row r="23" spans="1:18">
      <c r="A23" s="10"/>
      <c r="B23" s="165" t="s">
        <v>533</v>
      </c>
      <c r="C23" s="618" t="s">
        <v>534</v>
      </c>
      <c r="D23" s="1134" t="s">
        <v>529</v>
      </c>
      <c r="E23" s="1134"/>
      <c r="F23" s="166" t="s">
        <v>535</v>
      </c>
      <c r="I23" s="10"/>
      <c r="J23" s="10"/>
      <c r="K23" s="10"/>
      <c r="L23" s="10"/>
      <c r="M23" s="10"/>
      <c r="N23" s="10"/>
      <c r="O23" s="10"/>
      <c r="P23" s="10"/>
      <c r="Q23" s="10"/>
    </row>
    <row r="24" spans="1:18">
      <c r="A24" s="10"/>
      <c r="B24" s="165" t="s">
        <v>536</v>
      </c>
      <c r="C24" s="618" t="s">
        <v>534</v>
      </c>
      <c r="D24" s="1129" t="s">
        <v>189</v>
      </c>
      <c r="E24" s="1129"/>
      <c r="F24" s="166" t="s">
        <v>537</v>
      </c>
      <c r="I24" s="10"/>
      <c r="J24" s="10"/>
      <c r="K24" s="10"/>
      <c r="L24" s="10"/>
      <c r="M24" s="10"/>
      <c r="N24" s="10"/>
      <c r="O24" s="10"/>
      <c r="P24" s="10"/>
      <c r="Q24" s="10"/>
    </row>
    <row r="25" spans="1:18">
      <c r="A25" s="10"/>
      <c r="B25" s="165" t="s">
        <v>538</v>
      </c>
      <c r="C25" s="1130" t="s">
        <v>539</v>
      </c>
      <c r="D25" s="1130"/>
      <c r="E25" s="1130"/>
      <c r="F25" s="166" t="s">
        <v>540</v>
      </c>
      <c r="I25" s="10"/>
      <c r="J25" s="10"/>
      <c r="K25" s="10"/>
      <c r="L25" s="10"/>
      <c r="M25" s="10"/>
      <c r="N25" s="10"/>
      <c r="O25" s="10"/>
      <c r="P25" s="10"/>
      <c r="Q25" s="10"/>
    </row>
    <row r="26" spans="1:18">
      <c r="A26" s="10"/>
      <c r="B26" s="165" t="s">
        <v>541</v>
      </c>
      <c r="C26" s="1130" t="s">
        <v>539</v>
      </c>
      <c r="D26" s="1130"/>
      <c r="E26" s="1130"/>
      <c r="F26" s="166" t="s">
        <v>542</v>
      </c>
      <c r="I26" s="10"/>
      <c r="J26" s="10"/>
      <c r="K26" s="10"/>
      <c r="L26" s="10"/>
      <c r="M26" s="10"/>
      <c r="N26" s="10"/>
      <c r="O26" s="10"/>
      <c r="P26" s="10"/>
      <c r="Q26" s="10"/>
    </row>
    <row r="27" spans="1:18">
      <c r="A27" s="10"/>
      <c r="B27" s="167" t="s">
        <v>543</v>
      </c>
      <c r="C27" s="1136" t="s">
        <v>539</v>
      </c>
      <c r="D27" s="1136"/>
      <c r="E27" s="1136"/>
      <c r="F27" s="168" t="s">
        <v>542</v>
      </c>
      <c r="I27" s="10"/>
      <c r="J27" s="10"/>
      <c r="K27" s="10"/>
      <c r="L27" s="10"/>
      <c r="M27" s="10"/>
      <c r="N27" s="10"/>
      <c r="O27" s="10"/>
      <c r="P27" s="10"/>
      <c r="Q27" s="10"/>
    </row>
    <row r="28" spans="1:18">
      <c r="A28" s="10"/>
      <c r="B28" s="10" t="s">
        <v>544</v>
      </c>
      <c r="C28" s="10"/>
      <c r="D28" s="10"/>
      <c r="E28" s="10"/>
      <c r="F28" s="10"/>
      <c r="G28" s="10"/>
      <c r="H28" s="10"/>
      <c r="I28" s="10"/>
      <c r="J28" s="10"/>
      <c r="K28" s="10"/>
      <c r="L28" s="10"/>
      <c r="M28" s="10"/>
      <c r="N28" s="10"/>
      <c r="O28" s="10"/>
      <c r="P28" s="10"/>
      <c r="Q28" s="10"/>
    </row>
    <row r="29" spans="1:18">
      <c r="A29" s="10"/>
      <c r="B29" s="10"/>
      <c r="C29" s="10"/>
      <c r="D29" s="10"/>
      <c r="E29" s="10"/>
      <c r="F29" s="10"/>
      <c r="G29" s="10"/>
      <c r="H29" s="10"/>
      <c r="I29" s="10"/>
      <c r="J29" s="10"/>
      <c r="K29" s="10"/>
      <c r="L29" s="10"/>
      <c r="M29" s="10"/>
      <c r="N29" s="10"/>
      <c r="O29" s="10"/>
      <c r="P29" s="10"/>
      <c r="Q29" s="10"/>
    </row>
    <row r="30" spans="1:18" s="557" customFormat="1">
      <c r="A30" s="67" t="s">
        <v>24</v>
      </c>
      <c r="B30" s="68"/>
      <c r="C30" s="68"/>
      <c r="D30" s="68"/>
      <c r="E30" s="68"/>
      <c r="F30" s="68"/>
      <c r="G30" s="68"/>
      <c r="H30" s="68"/>
      <c r="I30" s="68"/>
      <c r="J30" s="68"/>
      <c r="K30" s="68"/>
      <c r="L30" s="68"/>
      <c r="M30" s="68"/>
      <c r="N30" s="68"/>
      <c r="O30" s="68"/>
      <c r="P30" s="68"/>
      <c r="Q30" s="68"/>
      <c r="R30" s="68"/>
    </row>
    <row r="31" spans="1:18">
      <c r="A31" s="32" t="s">
        <v>517</v>
      </c>
      <c r="B31" s="32" t="s">
        <v>410</v>
      </c>
      <c r="C31" s="32"/>
      <c r="D31" s="32"/>
      <c r="E31" s="32"/>
      <c r="F31" s="107"/>
      <c r="G31" s="107"/>
      <c r="H31" s="107"/>
      <c r="I31" s="107"/>
      <c r="J31" s="107"/>
      <c r="K31" s="107"/>
      <c r="L31" s="107"/>
      <c r="M31" s="107"/>
      <c r="N31" s="107"/>
      <c r="O31" s="107"/>
      <c r="P31" s="107"/>
      <c r="Q31" s="10"/>
      <c r="R31" s="10"/>
    </row>
    <row r="32" spans="1:18">
      <c r="A32" s="106" t="s">
        <v>545</v>
      </c>
      <c r="B32" s="13"/>
      <c r="C32" s="13"/>
      <c r="D32" s="13"/>
      <c r="E32" s="13"/>
      <c r="F32" s="104"/>
      <c r="G32" s="104"/>
      <c r="H32" s="104"/>
      <c r="I32" s="104"/>
      <c r="J32" s="104"/>
      <c r="K32" s="104"/>
      <c r="L32" s="104"/>
      <c r="M32" s="104"/>
      <c r="N32" s="104"/>
      <c r="O32" s="104"/>
      <c r="P32" s="104"/>
      <c r="Q32" s="104"/>
      <c r="R32" s="104"/>
    </row>
    <row r="33" spans="1:18">
      <c r="A33" s="90" t="s">
        <v>546</v>
      </c>
      <c r="B33" s="13"/>
      <c r="C33" s="13"/>
      <c r="D33" s="13"/>
      <c r="E33" s="13"/>
      <c r="F33" s="13"/>
      <c r="G33" s="13"/>
      <c r="H33" s="13"/>
      <c r="I33" s="13"/>
      <c r="J33" s="13"/>
      <c r="K33" s="13"/>
      <c r="L33" s="13"/>
      <c r="M33" s="13"/>
      <c r="N33" s="13"/>
      <c r="O33" s="13"/>
      <c r="P33" s="13"/>
      <c r="Q33" s="13"/>
      <c r="R33" s="13"/>
    </row>
    <row r="34" spans="1:18">
      <c r="A34" s="13"/>
      <c r="B34" s="81" t="s">
        <v>420</v>
      </c>
      <c r="C34" s="82"/>
      <c r="D34" s="82"/>
      <c r="E34" s="82"/>
      <c r="F34" s="82"/>
      <c r="G34" s="82"/>
      <c r="H34" s="82"/>
      <c r="I34" s="82"/>
      <c r="J34" s="82"/>
      <c r="K34" s="82"/>
      <c r="L34" s="82"/>
      <c r="M34" s="83"/>
      <c r="N34" s="13"/>
      <c r="O34" s="13"/>
      <c r="P34" s="13"/>
      <c r="Q34" s="13"/>
      <c r="R34" s="13"/>
    </row>
    <row r="35" spans="1:18">
      <c r="A35" s="13"/>
      <c r="B35" s="84"/>
      <c r="C35" s="86"/>
      <c r="D35" s="86"/>
      <c r="E35" s="86"/>
      <c r="F35" s="86"/>
      <c r="G35" s="86"/>
      <c r="H35" s="86"/>
      <c r="I35" s="86"/>
      <c r="J35" s="86"/>
      <c r="K35" s="86"/>
      <c r="L35" s="86"/>
      <c r="M35" s="85"/>
      <c r="N35" s="13"/>
      <c r="O35" s="13"/>
      <c r="P35" s="13"/>
      <c r="Q35" s="13"/>
      <c r="R35" s="13"/>
    </row>
    <row r="36" spans="1:18">
      <c r="A36" s="13"/>
      <c r="B36" s="87"/>
      <c r="C36" s="88"/>
      <c r="D36" s="88"/>
      <c r="E36" s="88"/>
      <c r="F36" s="88"/>
      <c r="G36" s="88"/>
      <c r="H36" s="88"/>
      <c r="I36" s="88"/>
      <c r="J36" s="88"/>
      <c r="K36" s="88"/>
      <c r="L36" s="88"/>
      <c r="M36" s="89"/>
      <c r="N36" s="13"/>
      <c r="O36" s="13"/>
      <c r="P36" s="13"/>
      <c r="Q36" s="13"/>
      <c r="R36" s="13"/>
    </row>
    <row r="37" spans="1:18">
      <c r="A37" s="10"/>
      <c r="B37" s="10"/>
      <c r="C37" s="10"/>
      <c r="D37" s="10"/>
      <c r="E37" s="10"/>
      <c r="F37" s="10"/>
      <c r="G37" s="10"/>
      <c r="H37" s="10"/>
      <c r="I37" s="10"/>
      <c r="J37" s="10"/>
      <c r="K37" s="10"/>
      <c r="L37" s="10"/>
      <c r="M37" s="10"/>
      <c r="N37" s="10"/>
      <c r="O37" s="10"/>
      <c r="P37" s="10"/>
      <c r="Q37" s="10"/>
    </row>
    <row r="38" spans="1:18">
      <c r="A38" s="113" t="s">
        <v>547</v>
      </c>
      <c r="B38" s="114"/>
      <c r="C38" s="114"/>
      <c r="D38" s="114"/>
      <c r="E38" s="114"/>
      <c r="F38" s="114"/>
      <c r="G38" s="114"/>
      <c r="H38" s="114"/>
      <c r="I38" s="114"/>
      <c r="J38" s="114"/>
      <c r="K38" s="114"/>
      <c r="L38" s="114"/>
      <c r="M38" s="114"/>
      <c r="N38" s="114"/>
      <c r="O38" s="114"/>
      <c r="P38" s="114"/>
      <c r="Q38" s="114"/>
      <c r="R38" s="115"/>
    </row>
    <row r="39" spans="1:18">
      <c r="A39" s="116" t="s">
        <v>548</v>
      </c>
      <c r="B39" s="112"/>
      <c r="C39" s="112"/>
      <c r="D39" s="112"/>
      <c r="E39" s="112"/>
      <c r="F39" s="112"/>
      <c r="G39" s="112"/>
      <c r="H39" s="112"/>
      <c r="I39" s="112"/>
      <c r="J39" s="112"/>
      <c r="K39" s="112"/>
      <c r="L39" s="112"/>
      <c r="M39" s="112"/>
      <c r="N39" s="112"/>
      <c r="O39" s="112"/>
      <c r="P39" s="112"/>
      <c r="Q39" s="112"/>
      <c r="R39" s="117"/>
    </row>
    <row r="40" spans="1:18">
      <c r="A40" s="116" t="s">
        <v>549</v>
      </c>
      <c r="B40" s="112"/>
      <c r="C40" s="112"/>
      <c r="D40" s="112"/>
      <c r="E40" s="112"/>
      <c r="F40" s="112"/>
      <c r="G40" s="112"/>
      <c r="H40" s="112"/>
      <c r="I40" s="112"/>
      <c r="J40" s="112"/>
      <c r="K40" s="112"/>
      <c r="L40" s="112"/>
      <c r="M40" s="112"/>
      <c r="N40" s="112"/>
      <c r="O40" s="112"/>
      <c r="P40" s="112"/>
      <c r="Q40" s="112"/>
      <c r="R40" s="117"/>
    </row>
    <row r="41" spans="1:18">
      <c r="A41" s="116" t="s">
        <v>550</v>
      </c>
      <c r="B41" s="112"/>
      <c r="C41" s="112"/>
      <c r="D41" s="112"/>
      <c r="E41" s="112"/>
      <c r="F41" s="112"/>
      <c r="G41" s="112"/>
      <c r="H41" s="112"/>
      <c r="I41" s="112"/>
      <c r="J41" s="112"/>
      <c r="K41" s="112"/>
      <c r="L41" s="112"/>
      <c r="M41" s="112"/>
      <c r="N41" s="112"/>
      <c r="O41" s="112"/>
      <c r="P41" s="112"/>
      <c r="Q41" s="112"/>
      <c r="R41" s="117"/>
    </row>
    <row r="42" spans="1:18" ht="45">
      <c r="A42" s="10"/>
      <c r="B42" s="943" t="s">
        <v>551</v>
      </c>
      <c r="C42" s="466" t="s">
        <v>552</v>
      </c>
      <c r="D42" s="466" t="s">
        <v>553</v>
      </c>
      <c r="E42" s="112"/>
      <c r="G42" s="112"/>
      <c r="H42" s="112"/>
      <c r="I42" s="112"/>
      <c r="J42" s="112"/>
      <c r="K42" s="112"/>
      <c r="L42" s="112"/>
      <c r="M42" s="112"/>
      <c r="N42" s="112"/>
      <c r="O42" s="112"/>
      <c r="P42" s="112"/>
      <c r="Q42" s="112"/>
      <c r="R42" s="117"/>
    </row>
    <row r="43" spans="1:18">
      <c r="A43" s="10"/>
      <c r="B43" s="300" t="s">
        <v>554</v>
      </c>
      <c r="C43" s="301">
        <v>-0.31</v>
      </c>
      <c r="D43" s="301">
        <v>-0.04</v>
      </c>
      <c r="E43" s="112"/>
      <c r="G43" s="112"/>
      <c r="H43" s="112"/>
      <c r="I43" s="112"/>
      <c r="J43" s="112"/>
      <c r="K43" s="112"/>
      <c r="L43" s="112"/>
      <c r="M43" s="112"/>
      <c r="N43" s="112"/>
      <c r="O43" s="112"/>
      <c r="P43" s="112"/>
      <c r="Q43" s="112"/>
      <c r="R43" s="117"/>
    </row>
    <row r="44" spans="1:18">
      <c r="A44" s="10"/>
      <c r="B44" s="279" t="s">
        <v>525</v>
      </c>
      <c r="C44" s="125">
        <v>-0.36</v>
      </c>
      <c r="D44" s="125">
        <v>-0.05</v>
      </c>
      <c r="E44" s="112"/>
      <c r="G44" s="112"/>
      <c r="H44" s="10"/>
      <c r="I44" s="10"/>
      <c r="J44" s="10"/>
      <c r="K44" s="112"/>
      <c r="L44" s="112"/>
      <c r="M44" s="112"/>
      <c r="N44" s="112"/>
      <c r="O44" s="112"/>
      <c r="P44" s="112"/>
      <c r="Q44" s="112"/>
      <c r="R44" s="117"/>
    </row>
    <row r="45" spans="1:18">
      <c r="A45" s="10"/>
      <c r="B45" s="279" t="s">
        <v>526</v>
      </c>
      <c r="C45" s="125">
        <v>-0.1</v>
      </c>
      <c r="D45" s="125">
        <v>-0.01</v>
      </c>
      <c r="E45" s="112"/>
      <c r="G45" s="112"/>
      <c r="H45" s="112"/>
      <c r="I45" s="112"/>
      <c r="J45" s="112"/>
      <c r="K45" s="112"/>
      <c r="L45" s="112"/>
      <c r="M45" s="112"/>
      <c r="N45" s="112"/>
      <c r="O45" s="112"/>
      <c r="P45" s="112"/>
      <c r="Q45" s="112"/>
      <c r="R45" s="117"/>
    </row>
    <row r="46" spans="1:18">
      <c r="A46" s="10"/>
      <c r="B46" s="279" t="s">
        <v>527</v>
      </c>
      <c r="C46" s="125">
        <v>-0.34</v>
      </c>
      <c r="D46" s="125">
        <v>-0.05</v>
      </c>
      <c r="E46" s="112"/>
      <c r="G46" s="112"/>
      <c r="H46" s="112"/>
      <c r="I46" s="112"/>
      <c r="J46" s="112"/>
      <c r="K46" s="112"/>
      <c r="L46" s="112"/>
      <c r="M46" s="112"/>
      <c r="N46" s="112"/>
      <c r="O46" s="112"/>
      <c r="P46" s="112"/>
      <c r="Q46" s="112"/>
      <c r="R46" s="117"/>
    </row>
    <row r="47" spans="1:18">
      <c r="A47" s="10"/>
      <c r="B47" s="279" t="s">
        <v>555</v>
      </c>
      <c r="C47" s="125">
        <v>-0.03</v>
      </c>
      <c r="D47" s="125">
        <v>-0.03</v>
      </c>
      <c r="E47" s="112"/>
      <c r="G47" s="112"/>
      <c r="H47" s="112"/>
      <c r="I47" s="112"/>
      <c r="J47" s="112"/>
      <c r="K47" s="112"/>
      <c r="L47" s="112"/>
      <c r="M47" s="112"/>
      <c r="N47" s="112"/>
      <c r="O47" s="112"/>
      <c r="P47" s="112"/>
      <c r="Q47" s="112"/>
      <c r="R47" s="117"/>
    </row>
    <row r="48" spans="1:18">
      <c r="A48" s="121"/>
      <c r="B48" s="119"/>
      <c r="C48" s="119"/>
      <c r="D48" s="119"/>
      <c r="E48" s="119"/>
      <c r="F48" s="119"/>
      <c r="G48" s="119"/>
      <c r="H48" s="119"/>
      <c r="I48" s="119"/>
      <c r="J48" s="119"/>
      <c r="K48" s="119"/>
      <c r="L48" s="119"/>
      <c r="M48" s="119"/>
      <c r="N48" s="119"/>
      <c r="O48" s="119"/>
      <c r="P48" s="119"/>
      <c r="Q48" s="119"/>
      <c r="R48" s="120"/>
    </row>
    <row r="49" spans="1:18">
      <c r="A49" s="10"/>
      <c r="B49" s="10"/>
      <c r="C49" s="10"/>
      <c r="D49" s="10"/>
      <c r="E49" s="10"/>
      <c r="F49" s="10"/>
      <c r="G49" s="10"/>
      <c r="H49" s="10"/>
      <c r="I49" s="10"/>
      <c r="J49" s="10"/>
      <c r="K49" s="10"/>
      <c r="L49" s="10"/>
      <c r="M49" s="10"/>
      <c r="N49" s="10"/>
      <c r="O49" s="10"/>
      <c r="P49" s="10"/>
      <c r="Q49" s="10"/>
    </row>
    <row r="50" spans="1:18" s="557" customFormat="1">
      <c r="A50" s="67" t="s">
        <v>28</v>
      </c>
      <c r="B50" s="68"/>
      <c r="C50" s="68"/>
      <c r="D50" s="68"/>
      <c r="E50" s="68"/>
      <c r="F50" s="68"/>
      <c r="G50" s="68"/>
      <c r="H50" s="68"/>
      <c r="I50" s="68"/>
      <c r="J50" s="68"/>
      <c r="K50" s="68"/>
      <c r="L50" s="68"/>
      <c r="M50" s="68"/>
      <c r="N50" s="68"/>
      <c r="O50" s="68"/>
      <c r="P50" s="68"/>
      <c r="Q50" s="68"/>
      <c r="R50" s="68"/>
    </row>
    <row r="51" spans="1:18">
      <c r="A51" s="32" t="s">
        <v>556</v>
      </c>
      <c r="B51" s="32" t="s">
        <v>410</v>
      </c>
      <c r="C51" s="32"/>
      <c r="D51" s="32"/>
      <c r="E51" s="32"/>
      <c r="F51" s="10"/>
      <c r="G51" s="10"/>
      <c r="H51" s="10"/>
      <c r="I51" s="10"/>
      <c r="J51" s="10"/>
      <c r="K51" s="10"/>
      <c r="L51" s="10"/>
      <c r="M51" s="10"/>
      <c r="N51" s="10"/>
      <c r="O51" s="10"/>
      <c r="P51" s="10"/>
      <c r="Q51" s="10"/>
      <c r="R51" s="10"/>
    </row>
    <row r="52" spans="1:18">
      <c r="A52" s="69" t="s">
        <v>557</v>
      </c>
      <c r="B52" s="69"/>
      <c r="C52" s="69"/>
      <c r="D52" s="69"/>
      <c r="E52" s="69"/>
      <c r="F52" s="13"/>
      <c r="G52" s="13"/>
      <c r="H52" s="13"/>
      <c r="I52" s="13"/>
      <c r="J52" s="13"/>
      <c r="K52" s="13"/>
      <c r="L52" s="13"/>
      <c r="M52" s="13"/>
      <c r="N52" s="13"/>
      <c r="O52" s="13"/>
      <c r="P52" s="13"/>
      <c r="Q52" s="104"/>
      <c r="R52" s="104"/>
    </row>
    <row r="53" spans="1:18">
      <c r="A53" s="13"/>
      <c r="B53" s="70"/>
      <c r="C53" s="70"/>
      <c r="D53" s="70"/>
      <c r="E53" s="627"/>
      <c r="F53" s="627"/>
      <c r="G53" s="1117" t="s">
        <v>81</v>
      </c>
      <c r="H53" s="1117"/>
      <c r="I53" s="1117"/>
      <c r="J53" s="1117"/>
      <c r="K53" s="1117"/>
      <c r="L53" s="1117"/>
      <c r="M53" s="1117"/>
      <c r="N53" s="1117"/>
      <c r="O53" s="1117"/>
      <c r="P53" s="1117"/>
      <c r="Q53" s="13"/>
      <c r="R53" s="13"/>
    </row>
    <row r="54" spans="1:18">
      <c r="A54" s="13"/>
      <c r="B54" s="1126" t="s">
        <v>558</v>
      </c>
      <c r="C54" s="1126"/>
      <c r="D54" s="1126"/>
      <c r="E54" s="1126"/>
      <c r="F54" s="1126"/>
      <c r="G54" s="111">
        <v>2026</v>
      </c>
      <c r="H54" s="33">
        <v>2027</v>
      </c>
      <c r="I54" s="34">
        <v>2028</v>
      </c>
      <c r="J54" s="33">
        <v>2029</v>
      </c>
      <c r="K54" s="34">
        <v>2030</v>
      </c>
      <c r="L54" s="33">
        <v>2031</v>
      </c>
      <c r="M54" s="35">
        <v>2032</v>
      </c>
      <c r="N54" s="34">
        <v>2033</v>
      </c>
      <c r="O54" s="33">
        <v>2034</v>
      </c>
      <c r="P54" s="33">
        <v>2035</v>
      </c>
      <c r="Q54" s="13"/>
      <c r="R54" s="13"/>
    </row>
    <row r="55" spans="1:18">
      <c r="A55" s="13"/>
      <c r="B55" s="46" t="s">
        <v>525</v>
      </c>
      <c r="C55" s="628"/>
      <c r="D55" s="628"/>
      <c r="E55" s="628"/>
      <c r="F55" s="629"/>
      <c r="G55" s="686"/>
      <c r="H55" s="749"/>
      <c r="I55" s="750"/>
      <c r="J55" s="749"/>
      <c r="K55" s="750"/>
      <c r="L55" s="749"/>
      <c r="M55" s="751"/>
      <c r="N55" s="750"/>
      <c r="O55" s="749"/>
      <c r="P55" s="751"/>
      <c r="Q55" s="13"/>
      <c r="R55" s="13"/>
    </row>
    <row r="56" spans="1:18">
      <c r="A56" s="13"/>
      <c r="B56" s="42" t="s">
        <v>559</v>
      </c>
      <c r="C56" s="70"/>
      <c r="D56" s="70"/>
      <c r="E56" s="70"/>
      <c r="F56" s="630"/>
      <c r="G56" s="752"/>
      <c r="H56" s="753"/>
      <c r="I56" s="754"/>
      <c r="J56" s="753"/>
      <c r="K56" s="754"/>
      <c r="L56" s="753"/>
      <c r="M56" s="755"/>
      <c r="N56" s="754"/>
      <c r="O56" s="753"/>
      <c r="P56" s="755"/>
      <c r="Q56" s="13"/>
      <c r="R56" s="13"/>
    </row>
    <row r="57" spans="1:18">
      <c r="A57" s="13"/>
      <c r="B57" s="146" t="s">
        <v>528</v>
      </c>
      <c r="C57" s="70"/>
      <c r="D57" s="70"/>
      <c r="E57" s="70"/>
      <c r="F57" s="630"/>
      <c r="G57" s="716" t="s">
        <v>20</v>
      </c>
      <c r="H57" s="142"/>
      <c r="I57" s="128"/>
      <c r="J57" s="142"/>
      <c r="K57" s="128"/>
      <c r="L57" s="142"/>
      <c r="M57" s="134"/>
      <c r="N57" s="128"/>
      <c r="O57" s="142"/>
      <c r="P57" s="134"/>
      <c r="Q57" s="13"/>
      <c r="R57" s="13"/>
    </row>
    <row r="58" spans="1:18">
      <c r="A58" s="13"/>
      <c r="B58" s="146" t="s">
        <v>531</v>
      </c>
      <c r="C58" s="70"/>
      <c r="D58" s="70"/>
      <c r="E58" s="70"/>
      <c r="F58" s="630"/>
      <c r="G58" s="99"/>
      <c r="H58" s="142"/>
      <c r="I58" s="128"/>
      <c r="J58" s="142"/>
      <c r="K58" s="128"/>
      <c r="L58" s="142"/>
      <c r="M58" s="134"/>
      <c r="N58" s="128"/>
      <c r="O58" s="142"/>
      <c r="P58" s="134"/>
      <c r="Q58" s="13"/>
      <c r="R58" s="13"/>
    </row>
    <row r="59" spans="1:18">
      <c r="A59" s="13"/>
      <c r="B59" s="42" t="s">
        <v>560</v>
      </c>
      <c r="C59" s="70"/>
      <c r="D59" s="70"/>
      <c r="E59" s="70"/>
      <c r="F59" s="630"/>
      <c r="G59" s="752"/>
      <c r="H59" s="753"/>
      <c r="I59" s="754"/>
      <c r="J59" s="753"/>
      <c r="K59" s="754"/>
      <c r="L59" s="753"/>
      <c r="M59" s="755"/>
      <c r="N59" s="754"/>
      <c r="O59" s="753"/>
      <c r="P59" s="755"/>
      <c r="Q59" s="13"/>
      <c r="R59" s="13"/>
    </row>
    <row r="60" spans="1:18">
      <c r="A60" s="13"/>
      <c r="B60" s="146" t="s">
        <v>541</v>
      </c>
      <c r="C60" s="70"/>
      <c r="D60" s="70"/>
      <c r="E60" s="70"/>
      <c r="F60" s="630"/>
      <c r="G60" s="99"/>
      <c r="H60" s="142"/>
      <c r="I60" s="128"/>
      <c r="J60" s="142"/>
      <c r="K60" s="128"/>
      <c r="L60" s="142"/>
      <c r="M60" s="134"/>
      <c r="N60" s="128"/>
      <c r="O60" s="142"/>
      <c r="P60" s="134"/>
      <c r="Q60" s="13"/>
      <c r="R60" s="13"/>
    </row>
    <row r="61" spans="1:18">
      <c r="A61" s="13"/>
      <c r="B61" s="146" t="s">
        <v>543</v>
      </c>
      <c r="C61" s="70"/>
      <c r="D61" s="70"/>
      <c r="E61" s="70"/>
      <c r="F61" s="630"/>
      <c r="G61" s="99"/>
      <c r="H61" s="142"/>
      <c r="I61" s="128"/>
      <c r="J61" s="142"/>
      <c r="K61" s="128"/>
      <c r="L61" s="142"/>
      <c r="M61" s="134"/>
      <c r="N61" s="128"/>
      <c r="O61" s="142"/>
      <c r="P61" s="134"/>
      <c r="Q61" s="13"/>
      <c r="R61" s="13"/>
    </row>
    <row r="62" spans="1:18">
      <c r="A62" s="13"/>
      <c r="B62" s="146" t="s">
        <v>561</v>
      </c>
      <c r="C62" s="70"/>
      <c r="D62" s="70"/>
      <c r="E62" s="70"/>
      <c r="F62" s="630"/>
      <c r="G62" s="99"/>
      <c r="H62" s="142"/>
      <c r="I62" s="128"/>
      <c r="J62" s="142"/>
      <c r="K62" s="128"/>
      <c r="L62" s="142"/>
      <c r="M62" s="134"/>
      <c r="N62" s="128"/>
      <c r="O62" s="142"/>
      <c r="P62" s="134"/>
      <c r="Q62" s="13"/>
      <c r="R62" s="13"/>
    </row>
    <row r="63" spans="1:18">
      <c r="A63" s="13"/>
      <c r="B63" s="46" t="s">
        <v>526</v>
      </c>
      <c r="C63" s="628"/>
      <c r="D63" s="628"/>
      <c r="E63" s="628"/>
      <c r="F63" s="629"/>
      <c r="G63" s="686"/>
      <c r="H63" s="749"/>
      <c r="I63" s="750"/>
      <c r="J63" s="749"/>
      <c r="K63" s="750"/>
      <c r="L63" s="749"/>
      <c r="M63" s="751"/>
      <c r="N63" s="750"/>
      <c r="O63" s="749"/>
      <c r="P63" s="751"/>
      <c r="Q63" s="13"/>
      <c r="R63" s="13"/>
    </row>
    <row r="64" spans="1:18">
      <c r="A64" s="13"/>
      <c r="B64" s="42" t="s">
        <v>562</v>
      </c>
      <c r="C64" s="70"/>
      <c r="D64" s="70"/>
      <c r="E64" s="70"/>
      <c r="F64" s="630"/>
      <c r="G64" s="752"/>
      <c r="H64" s="753"/>
      <c r="I64" s="754"/>
      <c r="J64" s="753"/>
      <c r="K64" s="754"/>
      <c r="L64" s="753"/>
      <c r="M64" s="755"/>
      <c r="N64" s="754"/>
      <c r="O64" s="753"/>
      <c r="P64" s="755"/>
      <c r="Q64" s="13"/>
      <c r="R64" s="13"/>
    </row>
    <row r="65" spans="1:18">
      <c r="A65" s="13"/>
      <c r="B65" s="146" t="s">
        <v>528</v>
      </c>
      <c r="C65" s="70"/>
      <c r="D65" s="70"/>
      <c r="E65" s="70"/>
      <c r="F65" s="630"/>
      <c r="G65" s="99"/>
      <c r="H65" s="142"/>
      <c r="I65" s="128"/>
      <c r="J65" s="142"/>
      <c r="K65" s="128"/>
      <c r="L65" s="142"/>
      <c r="M65" s="134"/>
      <c r="N65" s="128"/>
      <c r="O65" s="142"/>
      <c r="P65" s="134"/>
      <c r="Q65" s="13"/>
      <c r="R65" s="13"/>
    </row>
    <row r="66" spans="1:18">
      <c r="A66" s="13"/>
      <c r="B66" s="146" t="s">
        <v>531</v>
      </c>
      <c r="C66" s="70"/>
      <c r="D66" s="70"/>
      <c r="E66" s="70"/>
      <c r="F66" s="630"/>
      <c r="G66" s="99"/>
      <c r="H66" s="142"/>
      <c r="I66" s="128"/>
      <c r="J66" s="142"/>
      <c r="K66" s="128"/>
      <c r="L66" s="142"/>
      <c r="M66" s="134"/>
      <c r="N66" s="128"/>
      <c r="O66" s="142"/>
      <c r="P66" s="134"/>
      <c r="Q66" s="13"/>
      <c r="R66" s="13"/>
    </row>
    <row r="67" spans="1:18">
      <c r="A67" s="13"/>
      <c r="B67" s="146" t="s">
        <v>533</v>
      </c>
      <c r="C67" s="70"/>
      <c r="D67" s="70"/>
      <c r="E67" s="70"/>
      <c r="F67" s="630"/>
      <c r="G67" s="99"/>
      <c r="H67" s="142"/>
      <c r="I67" s="128"/>
      <c r="J67" s="142"/>
      <c r="K67" s="128"/>
      <c r="L67" s="142"/>
      <c r="M67" s="134"/>
      <c r="N67" s="128"/>
      <c r="O67" s="142"/>
      <c r="P67" s="134"/>
      <c r="Q67" s="13"/>
      <c r="R67" s="13"/>
    </row>
    <row r="68" spans="1:18">
      <c r="A68" s="13"/>
      <c r="B68" s="42" t="s">
        <v>563</v>
      </c>
      <c r="C68" s="70"/>
      <c r="D68" s="70"/>
      <c r="E68" s="70"/>
      <c r="F68" s="630"/>
      <c r="G68" s="752"/>
      <c r="H68" s="753"/>
      <c r="I68" s="754"/>
      <c r="J68" s="753"/>
      <c r="K68" s="754"/>
      <c r="L68" s="753"/>
      <c r="M68" s="755"/>
      <c r="N68" s="754"/>
      <c r="O68" s="753"/>
      <c r="P68" s="755"/>
      <c r="Q68" s="13"/>
      <c r="R68" s="13"/>
    </row>
    <row r="69" spans="1:18">
      <c r="A69" s="13"/>
      <c r="B69" s="146" t="s">
        <v>541</v>
      </c>
      <c r="C69" s="70"/>
      <c r="D69" s="70"/>
      <c r="E69" s="70"/>
      <c r="F69" s="630"/>
      <c r="G69" s="99"/>
      <c r="H69" s="142"/>
      <c r="I69" s="128"/>
      <c r="J69" s="142"/>
      <c r="K69" s="128"/>
      <c r="L69" s="142"/>
      <c r="M69" s="134"/>
      <c r="N69" s="128"/>
      <c r="O69" s="142"/>
      <c r="P69" s="134"/>
      <c r="Q69" s="13"/>
      <c r="R69" s="13"/>
    </row>
    <row r="70" spans="1:18">
      <c r="A70" s="13"/>
      <c r="B70" s="146" t="s">
        <v>543</v>
      </c>
      <c r="C70" s="70"/>
      <c r="D70" s="70"/>
      <c r="E70" s="70"/>
      <c r="F70" s="630"/>
      <c r="G70" s="99"/>
      <c r="H70" s="142"/>
      <c r="I70" s="128"/>
      <c r="J70" s="142"/>
      <c r="K70" s="128"/>
      <c r="L70" s="142"/>
      <c r="M70" s="134"/>
      <c r="N70" s="128"/>
      <c r="O70" s="142"/>
      <c r="P70" s="134"/>
      <c r="Q70" s="13"/>
      <c r="R70" s="13"/>
    </row>
    <row r="71" spans="1:18">
      <c r="A71" s="13"/>
      <c r="B71" s="146" t="s">
        <v>538</v>
      </c>
      <c r="C71" s="70"/>
      <c r="D71" s="70"/>
      <c r="E71" s="70"/>
      <c r="F71" s="630"/>
      <c r="G71" s="99"/>
      <c r="H71" s="142"/>
      <c r="I71" s="128"/>
      <c r="J71" s="142"/>
      <c r="K71" s="128"/>
      <c r="L71" s="142"/>
      <c r="M71" s="134"/>
      <c r="N71" s="128"/>
      <c r="O71" s="142"/>
      <c r="P71" s="134"/>
      <c r="Q71" s="13"/>
      <c r="R71" s="13"/>
    </row>
    <row r="72" spans="1:18">
      <c r="A72" s="13"/>
      <c r="B72" s="46" t="s">
        <v>527</v>
      </c>
      <c r="C72" s="628"/>
      <c r="D72" s="628"/>
      <c r="E72" s="628"/>
      <c r="F72" s="629"/>
      <c r="G72" s="686"/>
      <c r="H72" s="749"/>
      <c r="I72" s="750"/>
      <c r="J72" s="749"/>
      <c r="K72" s="750"/>
      <c r="L72" s="749"/>
      <c r="M72" s="751"/>
      <c r="N72" s="750"/>
      <c r="O72" s="749"/>
      <c r="P72" s="751"/>
      <c r="Q72" s="13"/>
      <c r="R72" s="13"/>
    </row>
    <row r="73" spans="1:18">
      <c r="A73" s="13"/>
      <c r="B73" s="42" t="s">
        <v>564</v>
      </c>
      <c r="C73" s="70"/>
      <c r="D73" s="70"/>
      <c r="E73" s="70"/>
      <c r="F73" s="630"/>
      <c r="G73" s="752"/>
      <c r="H73" s="753"/>
      <c r="I73" s="754"/>
      <c r="J73" s="753"/>
      <c r="K73" s="754"/>
      <c r="L73" s="753"/>
      <c r="M73" s="755"/>
      <c r="N73" s="754"/>
      <c r="O73" s="753"/>
      <c r="P73" s="755"/>
      <c r="Q73" s="13"/>
      <c r="R73" s="13"/>
    </row>
    <row r="74" spans="1:18">
      <c r="A74" s="13"/>
      <c r="B74" s="146" t="s">
        <v>528</v>
      </c>
      <c r="C74" s="70"/>
      <c r="D74" s="70"/>
      <c r="E74" s="70"/>
      <c r="F74" s="630"/>
      <c r="G74" s="99"/>
      <c r="H74" s="142"/>
      <c r="I74" s="128"/>
      <c r="J74" s="142"/>
      <c r="K74" s="128"/>
      <c r="L74" s="142"/>
      <c r="M74" s="134"/>
      <c r="N74" s="128"/>
      <c r="O74" s="142"/>
      <c r="P74" s="134"/>
      <c r="Q74" s="13"/>
      <c r="R74" s="13"/>
    </row>
    <row r="75" spans="1:18">
      <c r="A75" s="13"/>
      <c r="B75" s="146" t="s">
        <v>531</v>
      </c>
      <c r="C75" s="70"/>
      <c r="D75" s="70"/>
      <c r="E75" s="70"/>
      <c r="F75" s="630"/>
      <c r="G75" s="99"/>
      <c r="H75" s="142"/>
      <c r="I75" s="128"/>
      <c r="J75" s="142"/>
      <c r="K75" s="128"/>
      <c r="L75" s="142"/>
      <c r="M75" s="134"/>
      <c r="N75" s="128"/>
      <c r="O75" s="142"/>
      <c r="P75" s="134"/>
      <c r="Q75" s="13"/>
      <c r="R75" s="13"/>
    </row>
    <row r="76" spans="1:18">
      <c r="A76" s="13"/>
      <c r="B76" s="146" t="s">
        <v>533</v>
      </c>
      <c r="C76" s="70"/>
      <c r="D76" s="70"/>
      <c r="E76" s="70"/>
      <c r="F76" s="630"/>
      <c r="G76" s="99"/>
      <c r="H76" s="142"/>
      <c r="I76" s="128"/>
      <c r="J76" s="142"/>
      <c r="K76" s="128"/>
      <c r="L76" s="142"/>
      <c r="M76" s="134"/>
      <c r="N76" s="128"/>
      <c r="O76" s="142"/>
      <c r="P76" s="134"/>
      <c r="Q76" s="13"/>
      <c r="R76" s="13"/>
    </row>
    <row r="77" spans="1:18">
      <c r="A77" s="13"/>
      <c r="B77" s="42" t="s">
        <v>565</v>
      </c>
      <c r="C77" s="70"/>
      <c r="D77" s="70"/>
      <c r="E77" s="70"/>
      <c r="F77" s="630"/>
      <c r="G77" s="752"/>
      <c r="H77" s="753"/>
      <c r="I77" s="754"/>
      <c r="J77" s="753"/>
      <c r="K77" s="754"/>
      <c r="L77" s="753"/>
      <c r="M77" s="755"/>
      <c r="N77" s="754"/>
      <c r="O77" s="753"/>
      <c r="P77" s="755"/>
      <c r="Q77" s="13"/>
      <c r="R77" s="13"/>
    </row>
    <row r="78" spans="1:18">
      <c r="A78" s="13"/>
      <c r="B78" s="146" t="s">
        <v>541</v>
      </c>
      <c r="C78" s="70"/>
      <c r="D78" s="70"/>
      <c r="E78" s="70"/>
      <c r="F78" s="630"/>
      <c r="G78" s="99"/>
      <c r="H78" s="142"/>
      <c r="I78" s="128"/>
      <c r="J78" s="142"/>
      <c r="K78" s="128"/>
      <c r="L78" s="142"/>
      <c r="M78" s="134"/>
      <c r="N78" s="128"/>
      <c r="O78" s="142"/>
      <c r="P78" s="134"/>
      <c r="Q78" s="13"/>
      <c r="R78" s="13"/>
    </row>
    <row r="79" spans="1:18">
      <c r="A79" s="13"/>
      <c r="B79" s="146" t="s">
        <v>543</v>
      </c>
      <c r="C79" s="70"/>
      <c r="D79" s="70"/>
      <c r="E79" s="70"/>
      <c r="F79" s="630"/>
      <c r="G79" s="99"/>
      <c r="H79" s="142"/>
      <c r="I79" s="128"/>
      <c r="J79" s="142"/>
      <c r="K79" s="128"/>
      <c r="L79" s="142"/>
      <c r="M79" s="134"/>
      <c r="N79" s="128"/>
      <c r="O79" s="142"/>
      <c r="P79" s="134"/>
      <c r="Q79" s="13"/>
      <c r="R79" s="13"/>
    </row>
    <row r="80" spans="1:18">
      <c r="A80" s="13"/>
      <c r="B80" s="147" t="s">
        <v>538</v>
      </c>
      <c r="C80" s="631"/>
      <c r="D80" s="631"/>
      <c r="E80" s="631"/>
      <c r="F80" s="632"/>
      <c r="G80" s="140"/>
      <c r="H80" s="143"/>
      <c r="I80" s="136"/>
      <c r="J80" s="143"/>
      <c r="K80" s="136"/>
      <c r="L80" s="143"/>
      <c r="M80" s="137"/>
      <c r="N80" s="136"/>
      <c r="O80" s="143"/>
      <c r="P80" s="137"/>
      <c r="Q80" s="13"/>
      <c r="R80" s="13"/>
    </row>
    <row r="81" spans="1:18">
      <c r="A81" s="13"/>
      <c r="B81" s="69"/>
      <c r="C81" s="70"/>
      <c r="D81" s="70"/>
      <c r="E81" s="627"/>
      <c r="F81" s="627"/>
      <c r="G81" s="627"/>
      <c r="H81" s="627"/>
      <c r="I81" s="627"/>
      <c r="J81" s="627"/>
      <c r="K81" s="627"/>
      <c r="L81" s="627"/>
      <c r="M81" s="627"/>
      <c r="N81" s="627"/>
      <c r="O81" s="627"/>
      <c r="P81" s="627"/>
      <c r="Q81" s="13"/>
      <c r="R81" s="13"/>
    </row>
    <row r="82" spans="1:18">
      <c r="A82" s="10"/>
      <c r="B82" s="10"/>
      <c r="C82" s="10"/>
      <c r="D82" s="10"/>
      <c r="E82" s="10"/>
      <c r="F82" s="10"/>
      <c r="G82" s="10"/>
      <c r="H82" s="10"/>
      <c r="I82" s="10"/>
      <c r="J82" s="10"/>
      <c r="K82" s="10"/>
      <c r="L82" s="10"/>
      <c r="M82" s="10"/>
      <c r="N82" s="10"/>
      <c r="O82" s="10"/>
      <c r="P82" s="10"/>
      <c r="Q82" s="10"/>
    </row>
    <row r="83" spans="1:18">
      <c r="A83" s="113" t="s">
        <v>547</v>
      </c>
      <c r="B83" s="114"/>
      <c r="C83" s="114"/>
      <c r="D83" s="114"/>
      <c r="E83" s="114"/>
      <c r="F83" s="114"/>
      <c r="G83" s="114"/>
      <c r="H83" s="114"/>
      <c r="I83" s="114"/>
      <c r="J83" s="114"/>
      <c r="K83" s="114"/>
      <c r="L83" s="114"/>
      <c r="M83" s="114"/>
      <c r="N83" s="114"/>
      <c r="O83" s="114"/>
      <c r="P83" s="114"/>
      <c r="Q83" s="114"/>
      <c r="R83" s="115"/>
    </row>
    <row r="84" spans="1:18">
      <c r="A84" s="116" t="s">
        <v>566</v>
      </c>
      <c r="B84" s="112"/>
      <c r="C84" s="112"/>
      <c r="D84" s="112"/>
      <c r="E84" s="112"/>
      <c r="F84" s="112"/>
      <c r="G84" s="112"/>
      <c r="H84" s="112"/>
      <c r="I84" s="112"/>
      <c r="J84" s="112"/>
      <c r="K84" s="112"/>
      <c r="L84" s="112"/>
      <c r="M84" s="112"/>
      <c r="N84" s="112"/>
      <c r="O84" s="112"/>
      <c r="P84" s="112"/>
      <c r="Q84" s="112"/>
      <c r="R84" s="117"/>
    </row>
    <row r="85" spans="1:18">
      <c r="A85" s="227" t="s">
        <v>567</v>
      </c>
      <c r="B85" s="112"/>
      <c r="C85" s="112"/>
      <c r="D85" s="112"/>
      <c r="E85" s="112"/>
      <c r="F85" s="112"/>
      <c r="G85" s="112"/>
      <c r="H85" s="112"/>
      <c r="I85" s="112"/>
      <c r="J85" s="112"/>
      <c r="K85" s="112"/>
      <c r="L85" s="112"/>
      <c r="M85" s="112"/>
      <c r="N85" s="112"/>
      <c r="O85" s="112"/>
      <c r="P85" s="112"/>
      <c r="Q85" s="112"/>
      <c r="R85" s="117"/>
    </row>
    <row r="86" spans="1:18">
      <c r="A86" s="116" t="s">
        <v>568</v>
      </c>
      <c r="B86" s="112"/>
      <c r="C86" s="112"/>
      <c r="D86" s="112"/>
      <c r="E86" s="112"/>
      <c r="F86" s="112"/>
      <c r="G86" s="112"/>
      <c r="H86" s="112"/>
      <c r="I86" s="112"/>
      <c r="J86" s="112"/>
      <c r="K86" s="112"/>
      <c r="L86" s="112"/>
      <c r="M86" s="112"/>
      <c r="N86" s="112"/>
      <c r="O86" s="112"/>
      <c r="P86" s="112"/>
      <c r="Q86" s="112"/>
      <c r="R86" s="117"/>
    </row>
    <row r="87" spans="1:18" ht="30">
      <c r="A87" s="116"/>
      <c r="B87" s="154" t="s">
        <v>569</v>
      </c>
      <c r="C87" s="466" t="s">
        <v>570</v>
      </c>
      <c r="D87" s="112"/>
      <c r="E87" s="112"/>
      <c r="F87" s="112"/>
      <c r="G87" s="112"/>
      <c r="H87" s="112"/>
      <c r="I87" s="112"/>
      <c r="J87" s="112"/>
      <c r="K87" s="112"/>
      <c r="L87" s="112"/>
      <c r="M87" s="112"/>
      <c r="N87" s="112"/>
      <c r="O87" s="112"/>
      <c r="P87" s="112"/>
      <c r="Q87" s="112"/>
      <c r="R87" s="117"/>
    </row>
    <row r="88" spans="1:18">
      <c r="A88" s="116"/>
      <c r="B88" s="124" t="s">
        <v>525</v>
      </c>
      <c r="C88" s="125">
        <v>-0.08</v>
      </c>
      <c r="D88" s="112"/>
      <c r="E88" s="112"/>
      <c r="F88" s="112"/>
      <c r="G88" s="112"/>
      <c r="H88" s="112"/>
      <c r="I88" s="112"/>
      <c r="J88" s="112"/>
      <c r="K88" s="112"/>
      <c r="L88" s="112"/>
      <c r="M88" s="112"/>
      <c r="N88" s="112"/>
      <c r="O88" s="112"/>
      <c r="P88" s="112"/>
      <c r="Q88" s="112"/>
      <c r="R88" s="117"/>
    </row>
    <row r="89" spans="1:18">
      <c r="A89" s="116"/>
      <c r="B89" s="124" t="s">
        <v>526</v>
      </c>
      <c r="C89" s="125">
        <v>-0.1</v>
      </c>
      <c r="D89" s="112"/>
      <c r="E89" s="112"/>
      <c r="F89" s="112"/>
      <c r="G89" s="112"/>
      <c r="H89" s="112"/>
      <c r="I89" s="112"/>
      <c r="J89" s="112"/>
      <c r="K89" s="112"/>
      <c r="L89" s="112"/>
      <c r="M89" s="112"/>
      <c r="N89" s="112"/>
      <c r="O89" s="112"/>
      <c r="P89" s="112"/>
      <c r="Q89" s="112"/>
      <c r="R89" s="117"/>
    </row>
    <row r="90" spans="1:18">
      <c r="A90" s="116"/>
      <c r="B90" s="124" t="s">
        <v>571</v>
      </c>
      <c r="C90" s="125">
        <v>-0.04</v>
      </c>
      <c r="D90" s="112"/>
      <c r="E90" s="112"/>
      <c r="F90" s="112"/>
      <c r="G90" s="112"/>
      <c r="H90" s="112"/>
      <c r="I90" s="112"/>
      <c r="J90" s="112"/>
      <c r="K90" s="112"/>
      <c r="L90" s="112"/>
      <c r="M90" s="112"/>
      <c r="N90" s="112"/>
      <c r="O90" s="112"/>
      <c r="P90" s="112"/>
      <c r="Q90" s="112"/>
      <c r="R90" s="117"/>
    </row>
    <row r="91" spans="1:18">
      <c r="A91" s="116"/>
      <c r="B91" s="124" t="s">
        <v>555</v>
      </c>
      <c r="C91" s="125" t="s">
        <v>189</v>
      </c>
      <c r="D91" s="112"/>
      <c r="E91" s="112"/>
      <c r="F91" s="112"/>
      <c r="G91" s="112"/>
      <c r="H91" s="112"/>
      <c r="I91" s="112"/>
      <c r="J91" s="112"/>
      <c r="K91" s="112"/>
      <c r="L91" s="112"/>
      <c r="M91" s="112"/>
      <c r="N91" s="112"/>
      <c r="O91" s="112"/>
      <c r="P91" s="112"/>
      <c r="Q91" s="112"/>
      <c r="R91" s="117"/>
    </row>
    <row r="92" spans="1:18">
      <c r="A92" s="173" t="s">
        <v>572</v>
      </c>
      <c r="B92" s="112"/>
      <c r="C92" s="112"/>
      <c r="D92" s="112"/>
      <c r="E92" s="112"/>
      <c r="F92" s="112"/>
      <c r="G92" s="112"/>
      <c r="H92" s="112"/>
      <c r="I92" s="112"/>
      <c r="J92" s="112"/>
      <c r="K92" s="112"/>
      <c r="L92" s="112"/>
      <c r="M92" s="112"/>
      <c r="N92" s="112"/>
      <c r="O92" s="112"/>
      <c r="P92" s="112"/>
      <c r="Q92" s="112"/>
      <c r="R92" s="117"/>
    </row>
    <row r="93" spans="1:18">
      <c r="A93" s="116" t="s">
        <v>573</v>
      </c>
      <c r="B93" s="112"/>
      <c r="C93" s="112"/>
      <c r="D93" s="112"/>
      <c r="E93" s="112"/>
      <c r="F93" s="112"/>
      <c r="G93" s="112"/>
      <c r="H93" s="112"/>
      <c r="I93" s="112"/>
      <c r="J93" s="112"/>
      <c r="K93" s="112"/>
      <c r="L93" s="112"/>
      <c r="M93" s="112"/>
      <c r="N93" s="112"/>
      <c r="O93" s="112"/>
      <c r="P93" s="112"/>
      <c r="Q93" s="112"/>
      <c r="R93" s="117"/>
    </row>
    <row r="94" spans="1:18" ht="45">
      <c r="A94" s="116"/>
      <c r="B94" s="154" t="s">
        <v>574</v>
      </c>
      <c r="C94" s="466" t="s">
        <v>575</v>
      </c>
      <c r="D94" s="466" t="s">
        <v>576</v>
      </c>
      <c r="E94" s="112"/>
      <c r="G94" s="112"/>
      <c r="H94" s="112"/>
      <c r="I94" s="112"/>
      <c r="J94" s="112"/>
      <c r="K94" s="112"/>
      <c r="L94" s="112"/>
      <c r="M94" s="112"/>
      <c r="N94" s="112"/>
      <c r="O94" s="112"/>
      <c r="P94" s="112"/>
      <c r="Q94" s="112"/>
      <c r="R94" s="117"/>
    </row>
    <row r="95" spans="1:18">
      <c r="A95" s="116"/>
      <c r="B95" s="124" t="s">
        <v>525</v>
      </c>
      <c r="C95" s="125"/>
      <c r="D95" s="125"/>
      <c r="E95" s="112"/>
      <c r="G95" s="112"/>
      <c r="H95" s="112"/>
      <c r="I95" s="112"/>
      <c r="J95" s="112"/>
      <c r="K95" s="112"/>
      <c r="L95" s="112"/>
      <c r="M95" s="112"/>
      <c r="N95" s="112"/>
      <c r="O95" s="112"/>
      <c r="P95" s="112"/>
      <c r="Q95" s="112"/>
      <c r="R95" s="117"/>
    </row>
    <row r="96" spans="1:18">
      <c r="A96" s="116"/>
      <c r="B96" s="149" t="s">
        <v>528</v>
      </c>
      <c r="C96" s="151">
        <v>1</v>
      </c>
      <c r="D96" s="249">
        <v>0.16</v>
      </c>
      <c r="E96" s="112"/>
      <c r="G96" s="112"/>
      <c r="H96" s="112"/>
      <c r="I96" s="112"/>
      <c r="J96" s="112"/>
      <c r="K96" s="112"/>
      <c r="L96" s="112"/>
      <c r="M96" s="112"/>
      <c r="N96" s="112"/>
      <c r="O96" s="112"/>
      <c r="P96" s="112"/>
      <c r="Q96" s="112"/>
      <c r="R96" s="117"/>
    </row>
    <row r="97" spans="1:18">
      <c r="A97" s="116"/>
      <c r="B97" s="124" t="s">
        <v>526</v>
      </c>
      <c r="C97" s="125"/>
      <c r="D97" s="151"/>
      <c r="E97" s="112"/>
      <c r="G97" s="112"/>
      <c r="H97" s="112"/>
      <c r="I97" s="112"/>
      <c r="J97" s="112"/>
      <c r="K97" s="112"/>
      <c r="L97" s="112"/>
      <c r="M97" s="112"/>
      <c r="N97" s="112"/>
      <c r="O97" s="112"/>
      <c r="P97" s="112"/>
      <c r="Q97" s="112"/>
      <c r="R97" s="117"/>
    </row>
    <row r="98" spans="1:18">
      <c r="A98" s="116"/>
      <c r="B98" s="149" t="s">
        <v>528</v>
      </c>
      <c r="C98" s="151">
        <v>0.98</v>
      </c>
      <c r="D98" s="249">
        <v>0.23</v>
      </c>
      <c r="E98" s="112"/>
      <c r="G98" s="112"/>
      <c r="H98" s="112"/>
      <c r="I98" s="112"/>
      <c r="J98" s="112"/>
      <c r="K98" s="112"/>
      <c r="L98" s="112"/>
      <c r="M98" s="112"/>
      <c r="N98" s="112"/>
      <c r="O98" s="112"/>
      <c r="P98" s="112"/>
      <c r="Q98" s="112"/>
      <c r="R98" s="117"/>
    </row>
    <row r="99" spans="1:18">
      <c r="A99" s="116"/>
      <c r="B99" s="149" t="s">
        <v>531</v>
      </c>
      <c r="C99" s="151">
        <v>0.02</v>
      </c>
      <c r="D99" s="151"/>
      <c r="E99" s="112"/>
      <c r="G99" s="112"/>
      <c r="H99" s="112"/>
      <c r="I99" s="112"/>
      <c r="J99" s="112"/>
      <c r="K99" s="112"/>
      <c r="L99" s="112"/>
      <c r="M99" s="112"/>
      <c r="N99" s="112"/>
      <c r="O99" s="112"/>
      <c r="P99" s="112"/>
      <c r="Q99" s="112"/>
      <c r="R99" s="117"/>
    </row>
    <row r="100" spans="1:18">
      <c r="A100" s="116"/>
      <c r="B100" s="124" t="s">
        <v>527</v>
      </c>
      <c r="C100" s="125" t="s">
        <v>577</v>
      </c>
      <c r="D100" s="125" t="s">
        <v>577</v>
      </c>
      <c r="E100" s="112"/>
      <c r="G100" s="10"/>
      <c r="H100" s="112"/>
      <c r="I100" s="112"/>
      <c r="J100" s="112"/>
      <c r="K100" s="112"/>
      <c r="L100" s="112"/>
      <c r="M100" s="112"/>
      <c r="N100" s="112"/>
      <c r="O100" s="112"/>
      <c r="P100" s="112"/>
      <c r="Q100" s="112"/>
      <c r="R100" s="117"/>
    </row>
    <row r="101" spans="1:18">
      <c r="A101" s="116"/>
      <c r="B101" s="150" t="s">
        <v>578</v>
      </c>
      <c r="C101" s="150"/>
      <c r="D101" s="150"/>
      <c r="E101" s="150"/>
      <c r="F101" s="112"/>
      <c r="G101" s="112"/>
      <c r="H101" s="112"/>
      <c r="I101" s="112"/>
      <c r="J101" s="112"/>
      <c r="K101" s="112"/>
      <c r="L101" s="112"/>
      <c r="M101" s="112"/>
      <c r="N101" s="112"/>
      <c r="O101" s="112"/>
      <c r="P101" s="112"/>
      <c r="Q101" s="112"/>
      <c r="R101" s="117"/>
    </row>
    <row r="102" spans="1:18">
      <c r="A102" s="116"/>
      <c r="B102" s="150" t="s">
        <v>579</v>
      </c>
      <c r="C102" s="150"/>
      <c r="D102" s="150"/>
      <c r="E102" s="150"/>
      <c r="F102" s="112"/>
      <c r="G102" s="112"/>
      <c r="H102" s="112"/>
      <c r="I102" s="112"/>
      <c r="J102" s="112"/>
      <c r="K102" s="112"/>
      <c r="L102" s="112"/>
      <c r="M102" s="112"/>
      <c r="N102" s="112"/>
      <c r="O102" s="112"/>
      <c r="P102" s="112"/>
      <c r="Q102" s="112"/>
      <c r="R102" s="117"/>
    </row>
    <row r="103" spans="1:18">
      <c r="A103" s="121"/>
      <c r="B103" s="119"/>
      <c r="C103" s="119"/>
      <c r="D103" s="119"/>
      <c r="E103" s="119"/>
      <c r="F103" s="119"/>
      <c r="G103" s="119"/>
      <c r="H103" s="119"/>
      <c r="I103" s="119"/>
      <c r="J103" s="119"/>
      <c r="K103" s="119"/>
      <c r="L103" s="119"/>
      <c r="M103" s="119"/>
      <c r="N103" s="119"/>
      <c r="O103" s="119"/>
      <c r="P103" s="119"/>
      <c r="Q103" s="119"/>
      <c r="R103" s="120"/>
    </row>
    <row r="104" spans="1:18">
      <c r="A104" s="10"/>
      <c r="B104" s="10"/>
      <c r="C104" s="10"/>
      <c r="D104" s="10"/>
      <c r="E104" s="10"/>
      <c r="F104" s="10"/>
      <c r="G104" s="10"/>
      <c r="H104" s="10"/>
      <c r="I104" s="10"/>
      <c r="J104" s="10"/>
      <c r="K104" s="10"/>
      <c r="L104" s="10"/>
      <c r="M104" s="10"/>
      <c r="N104" s="10"/>
      <c r="O104" s="10"/>
      <c r="P104" s="10"/>
      <c r="Q104" s="10"/>
      <c r="R104" s="10"/>
    </row>
    <row r="105" spans="1:18" s="557" customFormat="1">
      <c r="A105" s="67" t="s">
        <v>31</v>
      </c>
      <c r="B105" s="68"/>
      <c r="C105" s="68"/>
      <c r="D105" s="68"/>
      <c r="E105" s="68"/>
      <c r="F105" s="68"/>
      <c r="G105" s="68"/>
      <c r="H105" s="68"/>
      <c r="I105" s="68"/>
      <c r="J105" s="68"/>
      <c r="K105" s="68"/>
      <c r="L105" s="68"/>
      <c r="M105" s="68"/>
      <c r="N105" s="68"/>
      <c r="O105" s="68"/>
      <c r="P105" s="68"/>
      <c r="Q105" s="68"/>
      <c r="R105" s="68"/>
    </row>
    <row r="106" spans="1:18">
      <c r="A106" s="32" t="s">
        <v>580</v>
      </c>
      <c r="B106" s="32" t="s">
        <v>410</v>
      </c>
      <c r="C106" s="32"/>
      <c r="D106" s="32"/>
      <c r="E106" s="32"/>
      <c r="F106" s="10"/>
      <c r="G106" s="10"/>
      <c r="H106" s="10"/>
      <c r="I106" s="10"/>
      <c r="J106" s="10"/>
      <c r="K106" s="10"/>
      <c r="L106" s="10"/>
      <c r="M106" s="10"/>
      <c r="N106" s="10"/>
      <c r="O106" s="10"/>
      <c r="P106" s="10"/>
      <c r="Q106" s="10"/>
      <c r="R106" s="10"/>
    </row>
    <row r="107" spans="1:18">
      <c r="A107" s="69" t="s">
        <v>581</v>
      </c>
      <c r="B107" s="13"/>
      <c r="C107" s="13"/>
      <c r="D107" s="13"/>
      <c r="E107" s="13"/>
      <c r="F107" s="13"/>
      <c r="G107" s="13"/>
      <c r="H107" s="13"/>
      <c r="I107" s="13"/>
      <c r="J107" s="13"/>
      <c r="K107" s="13"/>
      <c r="L107" s="13"/>
      <c r="M107" s="13"/>
      <c r="N107" s="13"/>
      <c r="O107" s="13"/>
      <c r="P107" s="13"/>
      <c r="Q107" s="13"/>
      <c r="R107" s="104"/>
    </row>
    <row r="108" spans="1:18">
      <c r="A108" s="13"/>
      <c r="B108" s="13"/>
      <c r="C108" s="13"/>
      <c r="D108" s="13"/>
      <c r="E108" s="13"/>
      <c r="F108" s="619" t="s">
        <v>80</v>
      </c>
      <c r="G108" s="1117" t="s">
        <v>81</v>
      </c>
      <c r="H108" s="1118"/>
      <c r="I108" s="1118"/>
      <c r="J108" s="1118"/>
      <c r="K108" s="1118"/>
      <c r="L108" s="1118"/>
      <c r="M108" s="1118"/>
      <c r="N108" s="1118"/>
      <c r="O108" s="1118"/>
      <c r="P108" s="1119"/>
      <c r="Q108" s="13"/>
      <c r="R108" s="13"/>
    </row>
    <row r="109" spans="1:18" ht="30">
      <c r="A109" s="13"/>
      <c r="B109" s="96" t="s">
        <v>582</v>
      </c>
      <c r="C109" s="602" t="s">
        <v>451</v>
      </c>
      <c r="D109" s="478" t="s">
        <v>452</v>
      </c>
      <c r="E109" s="13"/>
      <c r="F109" s="620">
        <v>0</v>
      </c>
      <c r="G109" s="33">
        <v>2026</v>
      </c>
      <c r="H109" s="34">
        <v>2027</v>
      </c>
      <c r="I109" s="33">
        <v>2028</v>
      </c>
      <c r="J109" s="34">
        <v>2029</v>
      </c>
      <c r="K109" s="33">
        <v>2030</v>
      </c>
      <c r="L109" s="34">
        <v>2031</v>
      </c>
      <c r="M109" s="33">
        <v>2032</v>
      </c>
      <c r="N109" s="34">
        <v>2033</v>
      </c>
      <c r="O109" s="33">
        <v>2034</v>
      </c>
      <c r="P109" s="33">
        <v>2035</v>
      </c>
      <c r="Q109" s="13"/>
      <c r="R109" s="13"/>
    </row>
    <row r="110" spans="1:18">
      <c r="A110" s="13"/>
      <c r="B110" s="634" t="s">
        <v>583</v>
      </c>
      <c r="C110" s="603"/>
      <c r="D110" s="585"/>
      <c r="E110" s="13"/>
      <c r="F110" s="111"/>
      <c r="G110" s="714"/>
      <c r="H110" s="499"/>
      <c r="I110" s="499"/>
      <c r="J110" s="499"/>
      <c r="K110" s="499"/>
      <c r="L110" s="499"/>
      <c r="M110" s="715"/>
      <c r="N110" s="34"/>
      <c r="O110" s="33"/>
      <c r="P110" s="35"/>
      <c r="Q110" s="13"/>
      <c r="R110" s="13"/>
    </row>
    <row r="111" spans="1:18">
      <c r="A111" s="13"/>
      <c r="B111" s="130" t="s">
        <v>525</v>
      </c>
      <c r="C111" s="635"/>
      <c r="D111" s="635"/>
      <c r="E111" s="13"/>
      <c r="F111" s="765"/>
      <c r="G111" s="686"/>
      <c r="H111" s="749"/>
      <c r="I111" s="750"/>
      <c r="J111" s="749"/>
      <c r="K111" s="750"/>
      <c r="L111" s="749"/>
      <c r="M111" s="751"/>
      <c r="N111" s="750"/>
      <c r="O111" s="749"/>
      <c r="P111" s="749"/>
      <c r="Q111" s="13"/>
      <c r="R111" s="13"/>
    </row>
    <row r="112" spans="1:18">
      <c r="A112" s="13"/>
      <c r="B112" s="129" t="s">
        <v>559</v>
      </c>
      <c r="C112" s="636"/>
      <c r="D112" s="636"/>
      <c r="E112" s="13"/>
      <c r="F112" s="766"/>
      <c r="G112" s="752"/>
      <c r="H112" s="753"/>
      <c r="I112" s="754"/>
      <c r="J112" s="753"/>
      <c r="K112" s="754"/>
      <c r="L112" s="753"/>
      <c r="M112" s="755"/>
      <c r="N112" s="754"/>
      <c r="O112" s="753"/>
      <c r="P112" s="753"/>
      <c r="Q112" s="13"/>
      <c r="R112" s="13"/>
    </row>
    <row r="113" spans="1:18">
      <c r="A113" s="13"/>
      <c r="B113" s="144" t="s">
        <v>528</v>
      </c>
      <c r="C113" s="636"/>
      <c r="D113" s="636"/>
      <c r="E113" s="13"/>
      <c r="F113" s="228"/>
      <c r="G113" s="761">
        <f>F113</f>
        <v>0</v>
      </c>
      <c r="H113" s="761">
        <f>G113</f>
        <v>0</v>
      </c>
      <c r="I113" s="761">
        <f t="shared" ref="I113:I114" si="0">H113</f>
        <v>0</v>
      </c>
      <c r="J113" s="761">
        <f t="shared" ref="J113:J114" si="1">I113</f>
        <v>0</v>
      </c>
      <c r="K113" s="761">
        <f t="shared" ref="K113:K114" si="2">J113</f>
        <v>0</v>
      </c>
      <c r="L113" s="761">
        <f t="shared" ref="L113:L114" si="3">K113</f>
        <v>0</v>
      </c>
      <c r="M113" s="761">
        <f t="shared" ref="M113:M114" si="4">L113</f>
        <v>0</v>
      </c>
      <c r="N113" s="761">
        <f t="shared" ref="N113:N114" si="5">M113</f>
        <v>0</v>
      </c>
      <c r="O113" s="761">
        <f t="shared" ref="O113:O114" si="6">N113</f>
        <v>0</v>
      </c>
      <c r="P113" s="762">
        <f t="shared" ref="P113:P114" si="7">O113</f>
        <v>0</v>
      </c>
      <c r="Q113" s="13"/>
      <c r="R113" s="13"/>
    </row>
    <row r="114" spans="1:18">
      <c r="A114" s="13"/>
      <c r="B114" s="144" t="s">
        <v>531</v>
      </c>
      <c r="C114" s="636"/>
      <c r="D114" s="636"/>
      <c r="E114" s="13"/>
      <c r="F114" s="228"/>
      <c r="G114" s="761">
        <f>F114</f>
        <v>0</v>
      </c>
      <c r="H114" s="761">
        <f t="shared" ref="H114" si="8">G114</f>
        <v>0</v>
      </c>
      <c r="I114" s="761">
        <f t="shared" si="0"/>
        <v>0</v>
      </c>
      <c r="J114" s="761">
        <f t="shared" si="1"/>
        <v>0</v>
      </c>
      <c r="K114" s="761">
        <f t="shared" si="2"/>
        <v>0</v>
      </c>
      <c r="L114" s="761">
        <f t="shared" si="3"/>
        <v>0</v>
      </c>
      <c r="M114" s="761">
        <f t="shared" si="4"/>
        <v>0</v>
      </c>
      <c r="N114" s="761">
        <f t="shared" si="5"/>
        <v>0</v>
      </c>
      <c r="O114" s="761">
        <f t="shared" si="6"/>
        <v>0</v>
      </c>
      <c r="P114" s="762">
        <f t="shared" si="7"/>
        <v>0</v>
      </c>
      <c r="Q114" s="13"/>
      <c r="R114" s="13"/>
    </row>
    <row r="115" spans="1:18">
      <c r="A115" s="13"/>
      <c r="B115" s="129" t="s">
        <v>560</v>
      </c>
      <c r="C115" s="636"/>
      <c r="D115" s="636"/>
      <c r="E115" s="13"/>
      <c r="F115" s="766"/>
      <c r="G115" s="752"/>
      <c r="H115" s="753"/>
      <c r="I115" s="754"/>
      <c r="J115" s="753"/>
      <c r="K115" s="754"/>
      <c r="L115" s="753"/>
      <c r="M115" s="755"/>
      <c r="N115" s="754"/>
      <c r="O115" s="753"/>
      <c r="P115" s="753"/>
      <c r="Q115" s="13"/>
      <c r="R115" s="13"/>
    </row>
    <row r="116" spans="1:18">
      <c r="A116" s="13"/>
      <c r="B116" s="144" t="s">
        <v>541</v>
      </c>
      <c r="C116" s="636"/>
      <c r="D116" s="636"/>
      <c r="E116" s="13"/>
      <c r="F116" s="228"/>
      <c r="G116" s="761">
        <f>F116</f>
        <v>0</v>
      </c>
      <c r="H116" s="761">
        <f t="shared" ref="H116:P117" si="9">G116</f>
        <v>0</v>
      </c>
      <c r="I116" s="761">
        <f t="shared" si="9"/>
        <v>0</v>
      </c>
      <c r="J116" s="761">
        <f t="shared" si="9"/>
        <v>0</v>
      </c>
      <c r="K116" s="761">
        <f t="shared" si="9"/>
        <v>0</v>
      </c>
      <c r="L116" s="761">
        <f t="shared" si="9"/>
        <v>0</v>
      </c>
      <c r="M116" s="761">
        <f t="shared" si="9"/>
        <v>0</v>
      </c>
      <c r="N116" s="761">
        <f t="shared" si="9"/>
        <v>0</v>
      </c>
      <c r="O116" s="761">
        <f t="shared" si="9"/>
        <v>0</v>
      </c>
      <c r="P116" s="762">
        <f t="shared" si="9"/>
        <v>0</v>
      </c>
      <c r="Q116" s="13"/>
      <c r="R116" s="13"/>
    </row>
    <row r="117" spans="1:18">
      <c r="A117" s="13"/>
      <c r="B117" s="144" t="s">
        <v>543</v>
      </c>
      <c r="C117" s="636"/>
      <c r="D117" s="636"/>
      <c r="E117" s="13"/>
      <c r="F117" s="228"/>
      <c r="G117" s="761">
        <f>F117</f>
        <v>0</v>
      </c>
      <c r="H117" s="761">
        <f t="shared" si="9"/>
        <v>0</v>
      </c>
      <c r="I117" s="761">
        <f t="shared" si="9"/>
        <v>0</v>
      </c>
      <c r="J117" s="761">
        <f t="shared" si="9"/>
        <v>0</v>
      </c>
      <c r="K117" s="761">
        <f t="shared" si="9"/>
        <v>0</v>
      </c>
      <c r="L117" s="761">
        <f t="shared" si="9"/>
        <v>0</v>
      </c>
      <c r="M117" s="761">
        <f t="shared" si="9"/>
        <v>0</v>
      </c>
      <c r="N117" s="761">
        <f t="shared" si="9"/>
        <v>0</v>
      </c>
      <c r="O117" s="761">
        <f t="shared" si="9"/>
        <v>0</v>
      </c>
      <c r="P117" s="762">
        <f t="shared" si="9"/>
        <v>0</v>
      </c>
      <c r="Q117" s="13"/>
      <c r="R117" s="13"/>
    </row>
    <row r="118" spans="1:18">
      <c r="A118" s="13"/>
      <c r="B118" s="144" t="s">
        <v>584</v>
      </c>
      <c r="C118" s="636"/>
      <c r="D118" s="636"/>
      <c r="E118" s="13"/>
      <c r="F118" s="228"/>
      <c r="G118" s="761">
        <f>F118</f>
        <v>0</v>
      </c>
      <c r="H118" s="761">
        <f t="shared" ref="H118:P118" si="10">G118</f>
        <v>0</v>
      </c>
      <c r="I118" s="761">
        <f t="shared" si="10"/>
        <v>0</v>
      </c>
      <c r="J118" s="761">
        <f t="shared" si="10"/>
        <v>0</v>
      </c>
      <c r="K118" s="761">
        <f t="shared" si="10"/>
        <v>0</v>
      </c>
      <c r="L118" s="761">
        <f t="shared" si="10"/>
        <v>0</v>
      </c>
      <c r="M118" s="761">
        <f t="shared" si="10"/>
        <v>0</v>
      </c>
      <c r="N118" s="761">
        <f t="shared" si="10"/>
        <v>0</v>
      </c>
      <c r="O118" s="761">
        <f t="shared" si="10"/>
        <v>0</v>
      </c>
      <c r="P118" s="762">
        <f t="shared" si="10"/>
        <v>0</v>
      </c>
      <c r="Q118" s="13"/>
      <c r="R118" s="13"/>
    </row>
    <row r="119" spans="1:18">
      <c r="A119" s="13"/>
      <c r="B119" s="130" t="s">
        <v>526</v>
      </c>
      <c r="C119" s="635"/>
      <c r="D119" s="635"/>
      <c r="E119" s="13"/>
      <c r="F119" s="765"/>
      <c r="G119" s="686"/>
      <c r="H119" s="749"/>
      <c r="I119" s="750"/>
      <c r="J119" s="749"/>
      <c r="K119" s="750"/>
      <c r="L119" s="749"/>
      <c r="M119" s="751"/>
      <c r="N119" s="750"/>
      <c r="O119" s="749"/>
      <c r="P119" s="751"/>
      <c r="Q119" s="13"/>
      <c r="R119" s="13"/>
    </row>
    <row r="120" spans="1:18">
      <c r="A120" s="13"/>
      <c r="B120" s="129" t="s">
        <v>562</v>
      </c>
      <c r="C120" s="636"/>
      <c r="D120" s="636"/>
      <c r="E120" s="13"/>
      <c r="F120" s="766"/>
      <c r="G120" s="752"/>
      <c r="H120" s="753"/>
      <c r="I120" s="754"/>
      <c r="J120" s="753"/>
      <c r="K120" s="754"/>
      <c r="L120" s="753"/>
      <c r="M120" s="755"/>
      <c r="N120" s="754"/>
      <c r="O120" s="753"/>
      <c r="P120" s="755"/>
      <c r="Q120" s="13"/>
      <c r="R120" s="13"/>
    </row>
    <row r="121" spans="1:18">
      <c r="A121" s="13"/>
      <c r="B121" s="144" t="s">
        <v>528</v>
      </c>
      <c r="C121" s="636"/>
      <c r="D121" s="636"/>
      <c r="E121" s="13"/>
      <c r="F121" s="228"/>
      <c r="G121" s="761">
        <f>F121</f>
        <v>0</v>
      </c>
      <c r="H121" s="761">
        <f t="shared" ref="H121:H123" si="11">G121</f>
        <v>0</v>
      </c>
      <c r="I121" s="761">
        <f t="shared" ref="I121:I123" si="12">H121</f>
        <v>0</v>
      </c>
      <c r="J121" s="761">
        <f t="shared" ref="J121:J123" si="13">I121</f>
        <v>0</v>
      </c>
      <c r="K121" s="761">
        <f t="shared" ref="K121:K123" si="14">J121</f>
        <v>0</v>
      </c>
      <c r="L121" s="761">
        <f t="shared" ref="L121:L123" si="15">K121</f>
        <v>0</v>
      </c>
      <c r="M121" s="761">
        <f t="shared" ref="M121:M123" si="16">L121</f>
        <v>0</v>
      </c>
      <c r="N121" s="761">
        <f t="shared" ref="N121:N123" si="17">M121</f>
        <v>0</v>
      </c>
      <c r="O121" s="761">
        <f t="shared" ref="O121:O123" si="18">N121</f>
        <v>0</v>
      </c>
      <c r="P121" s="762">
        <f t="shared" ref="P121:P123" si="19">O121</f>
        <v>0</v>
      </c>
      <c r="Q121" s="13"/>
      <c r="R121" s="13"/>
    </row>
    <row r="122" spans="1:18">
      <c r="A122" s="13"/>
      <c r="B122" s="144" t="s">
        <v>531</v>
      </c>
      <c r="C122" s="636"/>
      <c r="D122" s="636"/>
      <c r="E122" s="13"/>
      <c r="F122" s="228"/>
      <c r="G122" s="761">
        <f>F122</f>
        <v>0</v>
      </c>
      <c r="H122" s="761">
        <f t="shared" si="11"/>
        <v>0</v>
      </c>
      <c r="I122" s="761">
        <f t="shared" si="12"/>
        <v>0</v>
      </c>
      <c r="J122" s="761">
        <f t="shared" si="13"/>
        <v>0</v>
      </c>
      <c r="K122" s="761">
        <f t="shared" si="14"/>
        <v>0</v>
      </c>
      <c r="L122" s="761">
        <f t="shared" si="15"/>
        <v>0</v>
      </c>
      <c r="M122" s="761">
        <f t="shared" si="16"/>
        <v>0</v>
      </c>
      <c r="N122" s="761">
        <f t="shared" si="17"/>
        <v>0</v>
      </c>
      <c r="O122" s="761">
        <f t="shared" si="18"/>
        <v>0</v>
      </c>
      <c r="P122" s="762">
        <f t="shared" si="19"/>
        <v>0</v>
      </c>
      <c r="Q122" s="13"/>
      <c r="R122" s="13"/>
    </row>
    <row r="123" spans="1:18">
      <c r="A123" s="13"/>
      <c r="B123" s="144" t="s">
        <v>533</v>
      </c>
      <c r="C123" s="636"/>
      <c r="D123" s="636"/>
      <c r="E123" s="13"/>
      <c r="F123" s="228"/>
      <c r="G123" s="761">
        <f>F123</f>
        <v>0</v>
      </c>
      <c r="H123" s="761">
        <f t="shared" si="11"/>
        <v>0</v>
      </c>
      <c r="I123" s="761">
        <f t="shared" si="12"/>
        <v>0</v>
      </c>
      <c r="J123" s="761">
        <f t="shared" si="13"/>
        <v>0</v>
      </c>
      <c r="K123" s="761">
        <f t="shared" si="14"/>
        <v>0</v>
      </c>
      <c r="L123" s="761">
        <f t="shared" si="15"/>
        <v>0</v>
      </c>
      <c r="M123" s="761">
        <f t="shared" si="16"/>
        <v>0</v>
      </c>
      <c r="N123" s="761">
        <f t="shared" si="17"/>
        <v>0</v>
      </c>
      <c r="O123" s="761">
        <f t="shared" si="18"/>
        <v>0</v>
      </c>
      <c r="P123" s="762">
        <f t="shared" si="19"/>
        <v>0</v>
      </c>
      <c r="Q123" s="13"/>
      <c r="R123" s="13"/>
    </row>
    <row r="124" spans="1:18">
      <c r="A124" s="13"/>
      <c r="B124" s="129" t="s">
        <v>563</v>
      </c>
      <c r="C124" s="636"/>
      <c r="D124" s="636"/>
      <c r="E124" s="13"/>
      <c r="F124" s="766"/>
      <c r="G124" s="752"/>
      <c r="H124" s="753"/>
      <c r="I124" s="754"/>
      <c r="J124" s="753"/>
      <c r="K124" s="754"/>
      <c r="L124" s="753"/>
      <c r="M124" s="755"/>
      <c r="N124" s="754"/>
      <c r="O124" s="753"/>
      <c r="P124" s="755"/>
      <c r="Q124" s="13"/>
      <c r="R124" s="13"/>
    </row>
    <row r="125" spans="1:18">
      <c r="A125" s="13"/>
      <c r="B125" s="144" t="s">
        <v>541</v>
      </c>
      <c r="C125" s="636"/>
      <c r="D125" s="636"/>
      <c r="E125" s="13"/>
      <c r="F125" s="228"/>
      <c r="G125" s="752">
        <f>F125</f>
        <v>0</v>
      </c>
      <c r="H125" s="752">
        <f t="shared" ref="H125:P125" si="20">G125</f>
        <v>0</v>
      </c>
      <c r="I125" s="752">
        <f t="shared" si="20"/>
        <v>0</v>
      </c>
      <c r="J125" s="752">
        <f t="shared" si="20"/>
        <v>0</v>
      </c>
      <c r="K125" s="752">
        <f t="shared" si="20"/>
        <v>0</v>
      </c>
      <c r="L125" s="752">
        <f t="shared" si="20"/>
        <v>0</v>
      </c>
      <c r="M125" s="752">
        <f t="shared" si="20"/>
        <v>0</v>
      </c>
      <c r="N125" s="752">
        <f t="shared" si="20"/>
        <v>0</v>
      </c>
      <c r="O125" s="752">
        <f t="shared" si="20"/>
        <v>0</v>
      </c>
      <c r="P125" s="753">
        <f t="shared" si="20"/>
        <v>0</v>
      </c>
      <c r="Q125" s="13"/>
      <c r="R125" s="13"/>
    </row>
    <row r="126" spans="1:18">
      <c r="A126" s="13"/>
      <c r="B126" s="144" t="s">
        <v>543</v>
      </c>
      <c r="C126" s="636"/>
      <c r="D126" s="636"/>
      <c r="E126" s="13"/>
      <c r="F126" s="228"/>
      <c r="G126" s="752">
        <f>F126</f>
        <v>0</v>
      </c>
      <c r="H126" s="752">
        <f t="shared" ref="H126:P126" si="21">G126</f>
        <v>0</v>
      </c>
      <c r="I126" s="752">
        <f t="shared" si="21"/>
        <v>0</v>
      </c>
      <c r="J126" s="752">
        <f t="shared" si="21"/>
        <v>0</v>
      </c>
      <c r="K126" s="752">
        <f t="shared" si="21"/>
        <v>0</v>
      </c>
      <c r="L126" s="752">
        <f t="shared" si="21"/>
        <v>0</v>
      </c>
      <c r="M126" s="752">
        <f t="shared" si="21"/>
        <v>0</v>
      </c>
      <c r="N126" s="752">
        <f t="shared" si="21"/>
        <v>0</v>
      </c>
      <c r="O126" s="752">
        <f t="shared" si="21"/>
        <v>0</v>
      </c>
      <c r="P126" s="753">
        <f t="shared" si="21"/>
        <v>0</v>
      </c>
      <c r="Q126" s="13"/>
      <c r="R126" s="13"/>
    </row>
    <row r="127" spans="1:18">
      <c r="A127" s="13"/>
      <c r="B127" s="145" t="s">
        <v>538</v>
      </c>
      <c r="C127" s="637"/>
      <c r="D127" s="637"/>
      <c r="E127" s="13"/>
      <c r="F127" s="228"/>
      <c r="G127" s="761">
        <f>F127</f>
        <v>0</v>
      </c>
      <c r="H127" s="761">
        <f t="shared" ref="H127:P127" si="22">G127</f>
        <v>0</v>
      </c>
      <c r="I127" s="761">
        <f t="shared" si="22"/>
        <v>0</v>
      </c>
      <c r="J127" s="761">
        <f t="shared" si="22"/>
        <v>0</v>
      </c>
      <c r="K127" s="761">
        <f t="shared" si="22"/>
        <v>0</v>
      </c>
      <c r="L127" s="761">
        <f t="shared" si="22"/>
        <v>0</v>
      </c>
      <c r="M127" s="761">
        <f t="shared" si="22"/>
        <v>0</v>
      </c>
      <c r="N127" s="761">
        <f t="shared" si="22"/>
        <v>0</v>
      </c>
      <c r="O127" s="761">
        <f t="shared" si="22"/>
        <v>0</v>
      </c>
      <c r="P127" s="762">
        <f t="shared" si="22"/>
        <v>0</v>
      </c>
      <c r="Q127" s="13"/>
      <c r="R127" s="13"/>
    </row>
    <row r="128" spans="1:18">
      <c r="A128" s="13"/>
      <c r="B128" s="130" t="s">
        <v>527</v>
      </c>
      <c r="C128" s="636"/>
      <c r="D128" s="636"/>
      <c r="E128" s="13"/>
      <c r="F128" s="765"/>
      <c r="G128" s="686"/>
      <c r="H128" s="749"/>
      <c r="I128" s="750"/>
      <c r="J128" s="749"/>
      <c r="K128" s="750"/>
      <c r="L128" s="749"/>
      <c r="M128" s="751"/>
      <c r="N128" s="750"/>
      <c r="O128" s="749"/>
      <c r="P128" s="751"/>
      <c r="Q128" s="13"/>
      <c r="R128" s="13"/>
    </row>
    <row r="129" spans="1:18">
      <c r="A129" s="13"/>
      <c r="B129" s="129" t="s">
        <v>564</v>
      </c>
      <c r="C129" s="636"/>
      <c r="D129" s="636"/>
      <c r="E129" s="13"/>
      <c r="F129" s="766"/>
      <c r="G129" s="752"/>
      <c r="H129" s="753"/>
      <c r="I129" s="754"/>
      <c r="J129" s="753"/>
      <c r="K129" s="754"/>
      <c r="L129" s="753"/>
      <c r="M129" s="755"/>
      <c r="N129" s="754"/>
      <c r="O129" s="753"/>
      <c r="P129" s="755"/>
      <c r="Q129" s="13"/>
      <c r="R129" s="13"/>
    </row>
    <row r="130" spans="1:18">
      <c r="A130" s="13"/>
      <c r="B130" s="144" t="s">
        <v>528</v>
      </c>
      <c r="C130" s="636"/>
      <c r="D130" s="636"/>
      <c r="E130" s="13"/>
      <c r="F130" s="228"/>
      <c r="G130" s="761">
        <f>F130</f>
        <v>0</v>
      </c>
      <c r="H130" s="761">
        <f t="shared" ref="H130:H132" si="23">G130</f>
        <v>0</v>
      </c>
      <c r="I130" s="761">
        <f t="shared" ref="I130:I132" si="24">H130</f>
        <v>0</v>
      </c>
      <c r="J130" s="761">
        <f t="shared" ref="J130:J132" si="25">I130</f>
        <v>0</v>
      </c>
      <c r="K130" s="761">
        <f t="shared" ref="K130:K132" si="26">J130</f>
        <v>0</v>
      </c>
      <c r="L130" s="761">
        <f t="shared" ref="L130:L132" si="27">K130</f>
        <v>0</v>
      </c>
      <c r="M130" s="761">
        <f t="shared" ref="M130:M132" si="28">L130</f>
        <v>0</v>
      </c>
      <c r="N130" s="761">
        <f t="shared" ref="N130:N132" si="29">M130</f>
        <v>0</v>
      </c>
      <c r="O130" s="761">
        <f t="shared" ref="O130:O132" si="30">N130</f>
        <v>0</v>
      </c>
      <c r="P130" s="762">
        <f t="shared" ref="P130:P132" si="31">O130</f>
        <v>0</v>
      </c>
      <c r="Q130" s="13"/>
      <c r="R130" s="13"/>
    </row>
    <row r="131" spans="1:18">
      <c r="A131" s="13"/>
      <c r="B131" s="144" t="s">
        <v>531</v>
      </c>
      <c r="C131" s="636"/>
      <c r="D131" s="636"/>
      <c r="E131" s="13"/>
      <c r="F131" s="228"/>
      <c r="G131" s="761">
        <f>F131</f>
        <v>0</v>
      </c>
      <c r="H131" s="761">
        <f t="shared" si="23"/>
        <v>0</v>
      </c>
      <c r="I131" s="761">
        <f t="shared" si="24"/>
        <v>0</v>
      </c>
      <c r="J131" s="761">
        <f t="shared" si="25"/>
        <v>0</v>
      </c>
      <c r="K131" s="761">
        <f t="shared" si="26"/>
        <v>0</v>
      </c>
      <c r="L131" s="761">
        <f t="shared" si="27"/>
        <v>0</v>
      </c>
      <c r="M131" s="761">
        <f t="shared" si="28"/>
        <v>0</v>
      </c>
      <c r="N131" s="761">
        <f t="shared" si="29"/>
        <v>0</v>
      </c>
      <c r="O131" s="761">
        <f t="shared" si="30"/>
        <v>0</v>
      </c>
      <c r="P131" s="762">
        <f t="shared" si="31"/>
        <v>0</v>
      </c>
      <c r="Q131" s="13"/>
      <c r="R131" s="13"/>
    </row>
    <row r="132" spans="1:18">
      <c r="A132" s="13"/>
      <c r="B132" s="144" t="s">
        <v>533</v>
      </c>
      <c r="C132" s="636"/>
      <c r="D132" s="636"/>
      <c r="E132" s="13"/>
      <c r="F132" s="228"/>
      <c r="G132" s="761">
        <f>F132</f>
        <v>0</v>
      </c>
      <c r="H132" s="761">
        <f t="shared" si="23"/>
        <v>0</v>
      </c>
      <c r="I132" s="761">
        <f t="shared" si="24"/>
        <v>0</v>
      </c>
      <c r="J132" s="761">
        <f t="shared" si="25"/>
        <v>0</v>
      </c>
      <c r="K132" s="761">
        <f t="shared" si="26"/>
        <v>0</v>
      </c>
      <c r="L132" s="761">
        <f t="shared" si="27"/>
        <v>0</v>
      </c>
      <c r="M132" s="761">
        <f t="shared" si="28"/>
        <v>0</v>
      </c>
      <c r="N132" s="761">
        <f t="shared" si="29"/>
        <v>0</v>
      </c>
      <c r="O132" s="761">
        <f t="shared" si="30"/>
        <v>0</v>
      </c>
      <c r="P132" s="762">
        <f t="shared" si="31"/>
        <v>0</v>
      </c>
      <c r="Q132" s="13"/>
      <c r="R132" s="13"/>
    </row>
    <row r="133" spans="1:18">
      <c r="A133" s="13"/>
      <c r="B133" s="129" t="s">
        <v>565</v>
      </c>
      <c r="C133" s="636"/>
      <c r="D133" s="636"/>
      <c r="E133" s="13"/>
      <c r="F133" s="766"/>
      <c r="G133" s="752"/>
      <c r="H133" s="753"/>
      <c r="I133" s="754"/>
      <c r="J133" s="753"/>
      <c r="K133" s="754"/>
      <c r="L133" s="753"/>
      <c r="M133" s="755"/>
      <c r="N133" s="754"/>
      <c r="O133" s="753"/>
      <c r="P133" s="755"/>
      <c r="Q133" s="13"/>
      <c r="R133" s="13"/>
    </row>
    <row r="134" spans="1:18">
      <c r="A134" s="13"/>
      <c r="B134" s="144" t="s">
        <v>541</v>
      </c>
      <c r="C134" s="636"/>
      <c r="D134" s="636"/>
      <c r="E134" s="13"/>
      <c r="F134" s="228"/>
      <c r="G134" s="752">
        <f>F134</f>
        <v>0</v>
      </c>
      <c r="H134" s="752">
        <f t="shared" ref="H134:P134" si="32">G134</f>
        <v>0</v>
      </c>
      <c r="I134" s="752">
        <f t="shared" si="32"/>
        <v>0</v>
      </c>
      <c r="J134" s="752">
        <f t="shared" si="32"/>
        <v>0</v>
      </c>
      <c r="K134" s="752">
        <f t="shared" si="32"/>
        <v>0</v>
      </c>
      <c r="L134" s="752">
        <f t="shared" si="32"/>
        <v>0</v>
      </c>
      <c r="M134" s="752">
        <f t="shared" si="32"/>
        <v>0</v>
      </c>
      <c r="N134" s="752">
        <f t="shared" si="32"/>
        <v>0</v>
      </c>
      <c r="O134" s="752">
        <f t="shared" si="32"/>
        <v>0</v>
      </c>
      <c r="P134" s="753">
        <f t="shared" si="32"/>
        <v>0</v>
      </c>
      <c r="Q134" s="13"/>
      <c r="R134" s="13"/>
    </row>
    <row r="135" spans="1:18">
      <c r="A135" s="13"/>
      <c r="B135" s="144" t="s">
        <v>543</v>
      </c>
      <c r="C135" s="636"/>
      <c r="D135" s="636"/>
      <c r="E135" s="13"/>
      <c r="F135" s="228"/>
      <c r="G135" s="752">
        <f>F135</f>
        <v>0</v>
      </c>
      <c r="H135" s="752">
        <f t="shared" ref="H135:P135" si="33">G135</f>
        <v>0</v>
      </c>
      <c r="I135" s="752">
        <f t="shared" si="33"/>
        <v>0</v>
      </c>
      <c r="J135" s="752">
        <f t="shared" si="33"/>
        <v>0</v>
      </c>
      <c r="K135" s="752">
        <f t="shared" si="33"/>
        <v>0</v>
      </c>
      <c r="L135" s="752">
        <f t="shared" si="33"/>
        <v>0</v>
      </c>
      <c r="M135" s="752">
        <f t="shared" si="33"/>
        <v>0</v>
      </c>
      <c r="N135" s="752">
        <f t="shared" si="33"/>
        <v>0</v>
      </c>
      <c r="O135" s="752">
        <f t="shared" si="33"/>
        <v>0</v>
      </c>
      <c r="P135" s="753">
        <f t="shared" si="33"/>
        <v>0</v>
      </c>
      <c r="Q135" s="13"/>
      <c r="R135" s="13"/>
    </row>
    <row r="136" spans="1:18">
      <c r="A136" s="13"/>
      <c r="B136" s="145" t="s">
        <v>538</v>
      </c>
      <c r="C136" s="637"/>
      <c r="D136" s="637"/>
      <c r="E136" s="13"/>
      <c r="F136" s="274"/>
      <c r="G136" s="763">
        <f>F136</f>
        <v>0</v>
      </c>
      <c r="H136" s="763">
        <f>G136</f>
        <v>0</v>
      </c>
      <c r="I136" s="763">
        <f t="shared" ref="I136:P136" si="34">H136</f>
        <v>0</v>
      </c>
      <c r="J136" s="763">
        <f t="shared" si="34"/>
        <v>0</v>
      </c>
      <c r="K136" s="763">
        <f t="shared" si="34"/>
        <v>0</v>
      </c>
      <c r="L136" s="763">
        <f t="shared" si="34"/>
        <v>0</v>
      </c>
      <c r="M136" s="763">
        <f t="shared" si="34"/>
        <v>0</v>
      </c>
      <c r="N136" s="763">
        <f t="shared" si="34"/>
        <v>0</v>
      </c>
      <c r="O136" s="763">
        <f t="shared" si="34"/>
        <v>0</v>
      </c>
      <c r="P136" s="764">
        <f t="shared" si="34"/>
        <v>0</v>
      </c>
      <c r="Q136" s="13"/>
      <c r="R136" s="13"/>
    </row>
    <row r="137" spans="1:18">
      <c r="A137" s="13"/>
      <c r="B137" s="758"/>
      <c r="C137" s="627"/>
      <c r="D137" s="627"/>
      <c r="E137" s="627"/>
      <c r="F137" s="627"/>
      <c r="G137" s="541" t="s">
        <v>585</v>
      </c>
      <c r="H137" s="627"/>
      <c r="I137" s="627"/>
      <c r="J137" s="627"/>
      <c r="K137" s="627"/>
      <c r="L137" s="627"/>
      <c r="M137" s="627"/>
      <c r="N137" s="627"/>
      <c r="O137" s="627"/>
      <c r="P137" s="627"/>
      <c r="Q137" s="627"/>
      <c r="R137" s="627"/>
    </row>
    <row r="138" spans="1:18">
      <c r="A138" s="10"/>
      <c r="B138" s="10"/>
      <c r="C138" s="10"/>
      <c r="D138" s="10"/>
      <c r="E138" s="10"/>
      <c r="F138" s="10"/>
      <c r="G138" s="10"/>
      <c r="H138" s="10"/>
      <c r="I138" s="10"/>
      <c r="J138" s="10"/>
      <c r="K138" s="10"/>
      <c r="L138" s="10"/>
      <c r="M138" s="10"/>
      <c r="N138" s="10"/>
      <c r="O138" s="10"/>
      <c r="P138" s="10"/>
      <c r="Q138" s="10"/>
      <c r="R138" s="10"/>
    </row>
    <row r="139" spans="1:18">
      <c r="A139" s="113" t="s">
        <v>442</v>
      </c>
      <c r="B139" s="114"/>
      <c r="C139" s="114"/>
      <c r="D139" s="114"/>
      <c r="E139" s="114"/>
      <c r="F139" s="114"/>
      <c r="G139" s="114"/>
      <c r="H139" s="114"/>
      <c r="I139" s="114"/>
      <c r="J139" s="114"/>
      <c r="K139" s="114"/>
      <c r="L139" s="114"/>
      <c r="M139" s="114"/>
      <c r="N139" s="114"/>
      <c r="O139" s="114"/>
      <c r="P139" s="114"/>
      <c r="Q139" s="114"/>
      <c r="R139" s="115"/>
    </row>
    <row r="140" spans="1:18">
      <c r="A140" s="116" t="s">
        <v>468</v>
      </c>
      <c r="B140" s="112"/>
      <c r="C140" s="599"/>
      <c r="D140" s="112"/>
      <c r="E140" s="112"/>
      <c r="F140" s="112"/>
      <c r="G140" s="112"/>
      <c r="H140" s="112"/>
      <c r="I140" s="112"/>
      <c r="J140" s="112"/>
      <c r="K140" s="112"/>
      <c r="L140" s="112"/>
      <c r="M140" s="112"/>
      <c r="N140" s="112"/>
      <c r="O140" s="112"/>
      <c r="P140" s="112"/>
      <c r="Q140" s="112"/>
      <c r="R140" s="117"/>
    </row>
    <row r="141" spans="1:18">
      <c r="A141" s="453" t="s">
        <v>3</v>
      </c>
      <c r="B141" s="119"/>
      <c r="C141" s="119"/>
      <c r="D141" s="119"/>
      <c r="E141" s="119"/>
      <c r="F141" s="119"/>
      <c r="G141" s="119"/>
      <c r="H141" s="119"/>
      <c r="I141" s="119"/>
      <c r="J141" s="119"/>
      <c r="K141" s="119"/>
      <c r="L141" s="119"/>
      <c r="M141" s="119"/>
      <c r="N141" s="119"/>
      <c r="O141" s="119"/>
      <c r="P141" s="119"/>
      <c r="Q141" s="119"/>
      <c r="R141" s="120"/>
    </row>
    <row r="142" spans="1:18">
      <c r="A142" s="10"/>
      <c r="B142" s="10"/>
      <c r="C142" s="10"/>
      <c r="D142" s="10"/>
      <c r="E142" s="10"/>
      <c r="F142" s="10"/>
      <c r="G142" s="10"/>
      <c r="H142" s="10"/>
      <c r="I142" s="10"/>
      <c r="J142" s="10"/>
      <c r="K142" s="10"/>
      <c r="L142" s="10"/>
      <c r="M142" s="10"/>
      <c r="N142" s="10"/>
      <c r="O142" s="10"/>
      <c r="P142" s="10"/>
      <c r="Q142" s="10"/>
      <c r="R142" s="10"/>
    </row>
    <row r="143" spans="1:18" s="557" customFormat="1">
      <c r="A143" s="67" t="s">
        <v>39</v>
      </c>
      <c r="B143" s="68"/>
      <c r="C143" s="68"/>
      <c r="D143" s="68"/>
      <c r="E143" s="68"/>
      <c r="F143" s="68"/>
      <c r="G143" s="68"/>
      <c r="H143" s="68"/>
      <c r="I143" s="68"/>
      <c r="J143" s="68"/>
      <c r="K143" s="68"/>
      <c r="L143" s="68"/>
      <c r="M143" s="68"/>
      <c r="N143" s="68"/>
      <c r="O143" s="68"/>
      <c r="P143" s="68"/>
      <c r="Q143" s="68"/>
      <c r="R143" s="68"/>
    </row>
    <row r="144" spans="1:18">
      <c r="A144" s="32" t="s">
        <v>586</v>
      </c>
      <c r="B144" s="32" t="s">
        <v>410</v>
      </c>
      <c r="C144" s="32"/>
      <c r="D144" s="32"/>
      <c r="E144" s="32"/>
      <c r="F144" s="10"/>
      <c r="G144" s="10"/>
      <c r="H144" s="10"/>
      <c r="I144" s="10"/>
      <c r="J144" s="10"/>
      <c r="K144" s="10"/>
      <c r="L144" s="10"/>
      <c r="M144" s="10"/>
      <c r="N144" s="10"/>
      <c r="O144" s="10"/>
      <c r="P144" s="10"/>
      <c r="Q144" s="10"/>
      <c r="R144" s="10"/>
    </row>
    <row r="145" spans="1:18">
      <c r="A145" s="109" t="s">
        <v>470</v>
      </c>
      <c r="B145" s="10"/>
      <c r="C145" s="10"/>
      <c r="D145" s="10"/>
      <c r="E145" s="10"/>
      <c r="F145" s="10"/>
      <c r="G145" s="10"/>
      <c r="H145" s="10"/>
      <c r="I145" s="10"/>
      <c r="J145" s="10"/>
      <c r="K145" s="10"/>
      <c r="L145" s="10"/>
      <c r="M145" s="10"/>
      <c r="N145" s="10"/>
      <c r="O145" s="10"/>
      <c r="P145" s="10"/>
      <c r="Q145" s="10"/>
      <c r="R145" s="10"/>
    </row>
    <row r="146" spans="1:18">
      <c r="A146" s="110" t="s">
        <v>587</v>
      </c>
      <c r="B146" s="10"/>
      <c r="C146" s="10"/>
      <c r="D146" s="10"/>
      <c r="E146" s="10"/>
      <c r="F146" s="10"/>
      <c r="G146" s="10"/>
      <c r="H146" s="10"/>
      <c r="I146" s="10"/>
      <c r="J146" s="10"/>
      <c r="K146" s="10"/>
      <c r="L146" s="10"/>
      <c r="M146" s="10"/>
      <c r="N146" s="10"/>
      <c r="O146" s="10"/>
      <c r="P146" s="10"/>
      <c r="Q146" s="10"/>
      <c r="R146" s="10"/>
    </row>
    <row r="147" spans="1:18">
      <c r="A147" s="13"/>
      <c r="B147" s="13"/>
      <c r="C147" s="13"/>
      <c r="D147" s="13"/>
      <c r="E147" s="13"/>
      <c r="F147" s="623"/>
      <c r="G147" s="1117" t="s">
        <v>81</v>
      </c>
      <c r="H147" s="1118"/>
      <c r="I147" s="1118"/>
      <c r="J147" s="1118"/>
      <c r="K147" s="1118"/>
      <c r="L147" s="1118"/>
      <c r="M147" s="1118"/>
      <c r="N147" s="1118"/>
      <c r="O147" s="1118"/>
      <c r="P147" s="1119"/>
      <c r="Q147" s="13"/>
      <c r="R147" s="104"/>
    </row>
    <row r="148" spans="1:18" ht="30">
      <c r="A148" s="13"/>
      <c r="B148" s="96" t="s">
        <v>472</v>
      </c>
      <c r="C148" s="602" t="s">
        <v>451</v>
      </c>
      <c r="D148" s="478" t="s">
        <v>452</v>
      </c>
      <c r="E148" s="624"/>
      <c r="F148" s="623"/>
      <c r="G148" s="33">
        <v>2026</v>
      </c>
      <c r="H148" s="34">
        <v>2027</v>
      </c>
      <c r="I148" s="33">
        <v>2028</v>
      </c>
      <c r="J148" s="34">
        <v>2029</v>
      </c>
      <c r="K148" s="33">
        <v>2030</v>
      </c>
      <c r="L148" s="34">
        <v>2031</v>
      </c>
      <c r="M148" s="33">
        <v>2032</v>
      </c>
      <c r="N148" s="34">
        <v>2033</v>
      </c>
      <c r="O148" s="33">
        <v>2034</v>
      </c>
      <c r="P148" s="33">
        <v>2035</v>
      </c>
      <c r="Q148" s="13"/>
      <c r="R148" s="13"/>
    </row>
    <row r="149" spans="1:18" ht="30">
      <c r="A149" s="509" t="s">
        <v>477</v>
      </c>
      <c r="B149" s="698" t="s">
        <v>588</v>
      </c>
      <c r="C149" s="640" t="s">
        <v>180</v>
      </c>
      <c r="D149" s="641">
        <f>$D$151</f>
        <v>0</v>
      </c>
      <c r="E149" s="624"/>
      <c r="F149" s="623"/>
      <c r="G149" s="641">
        <f>IF($C151="HT",G151+G150,G151)</f>
        <v>0</v>
      </c>
      <c r="H149" s="641">
        <f t="shared" ref="H149:P149" si="35">IF($C151="HT",H151+H150,H151)</f>
        <v>0</v>
      </c>
      <c r="I149" s="641">
        <f t="shared" si="35"/>
        <v>0</v>
      </c>
      <c r="J149" s="641">
        <f t="shared" si="35"/>
        <v>0</v>
      </c>
      <c r="K149" s="641">
        <f t="shared" si="35"/>
        <v>0</v>
      </c>
      <c r="L149" s="641">
        <f t="shared" si="35"/>
        <v>0</v>
      </c>
      <c r="M149" s="641">
        <f t="shared" si="35"/>
        <v>0</v>
      </c>
      <c r="N149" s="641">
        <f t="shared" si="35"/>
        <v>0</v>
      </c>
      <c r="O149" s="641">
        <f t="shared" si="35"/>
        <v>0</v>
      </c>
      <c r="P149" s="641">
        <f t="shared" si="35"/>
        <v>0</v>
      </c>
      <c r="Q149" s="13"/>
      <c r="R149" s="13"/>
    </row>
    <row r="150" spans="1:18" s="557" customFormat="1">
      <c r="A150" s="69"/>
      <c r="B150" s="528" t="str">
        <f>"TVA (à "&amp;C150*100&amp;"%)"</f>
        <v>TVA (à 20%)</v>
      </c>
      <c r="C150" s="643">
        <v>0.2</v>
      </c>
      <c r="D150" s="642"/>
      <c r="E150" s="624"/>
      <c r="F150" s="623"/>
      <c r="G150" s="498">
        <f>G151*$C$150</f>
        <v>0</v>
      </c>
      <c r="H150" s="498">
        <f t="shared" ref="H150:P150" si="36">H151*$C$150</f>
        <v>0</v>
      </c>
      <c r="I150" s="498">
        <f t="shared" si="36"/>
        <v>0</v>
      </c>
      <c r="J150" s="498">
        <f t="shared" si="36"/>
        <v>0</v>
      </c>
      <c r="K150" s="498">
        <f t="shared" si="36"/>
        <v>0</v>
      </c>
      <c r="L150" s="498">
        <f t="shared" si="36"/>
        <v>0</v>
      </c>
      <c r="M150" s="498">
        <f t="shared" si="36"/>
        <v>0</v>
      </c>
      <c r="N150" s="498">
        <f t="shared" si="36"/>
        <v>0</v>
      </c>
      <c r="O150" s="498">
        <f t="shared" si="36"/>
        <v>0</v>
      </c>
      <c r="P150" s="498">
        <f t="shared" si="36"/>
        <v>0</v>
      </c>
      <c r="Q150" s="69"/>
      <c r="R150" s="69"/>
    </row>
    <row r="151" spans="1:18">
      <c r="A151" s="509"/>
      <c r="B151" s="645" t="s">
        <v>589</v>
      </c>
      <c r="C151" s="777">
        <f>$C$110</f>
        <v>0</v>
      </c>
      <c r="D151" s="778">
        <f>$D$110</f>
        <v>0</v>
      </c>
      <c r="E151" s="624"/>
      <c r="F151" s="623"/>
      <c r="G151" s="768">
        <f>SUM(G152:G154)</f>
        <v>0</v>
      </c>
      <c r="H151" s="768">
        <f t="shared" ref="H151:P151" si="37">SUM(H152:H154)</f>
        <v>0</v>
      </c>
      <c r="I151" s="768">
        <f t="shared" si="37"/>
        <v>0</v>
      </c>
      <c r="J151" s="768">
        <f t="shared" si="37"/>
        <v>0</v>
      </c>
      <c r="K151" s="768">
        <f t="shared" si="37"/>
        <v>0</v>
      </c>
      <c r="L151" s="768">
        <f t="shared" si="37"/>
        <v>0</v>
      </c>
      <c r="M151" s="768">
        <f t="shared" si="37"/>
        <v>0</v>
      </c>
      <c r="N151" s="768">
        <f t="shared" si="37"/>
        <v>0</v>
      </c>
      <c r="O151" s="768">
        <f t="shared" si="37"/>
        <v>0</v>
      </c>
      <c r="P151" s="769">
        <f t="shared" si="37"/>
        <v>0</v>
      </c>
      <c r="Q151" s="13"/>
      <c r="R151" s="13"/>
    </row>
    <row r="152" spans="1:18">
      <c r="A152" s="13"/>
      <c r="B152" s="517" t="s">
        <v>525</v>
      </c>
      <c r="C152" s="625"/>
      <c r="D152" s="625"/>
      <c r="E152" s="625"/>
      <c r="F152" s="623"/>
      <c r="G152" s="747">
        <f>SUMPRODUCT(G113:G114,G57:G58)</f>
        <v>0</v>
      </c>
      <c r="H152" s="594">
        <f t="shared" ref="H152:O152" si="38">SUMPRODUCT(H113:H114,H57:H58)</f>
        <v>0</v>
      </c>
      <c r="I152" s="747">
        <f t="shared" si="38"/>
        <v>0</v>
      </c>
      <c r="J152" s="594">
        <f t="shared" si="38"/>
        <v>0</v>
      </c>
      <c r="K152" s="747">
        <f t="shared" si="38"/>
        <v>0</v>
      </c>
      <c r="L152" s="594">
        <f t="shared" si="38"/>
        <v>0</v>
      </c>
      <c r="M152" s="747">
        <f t="shared" si="38"/>
        <v>0</v>
      </c>
      <c r="N152" s="594">
        <f t="shared" si="38"/>
        <v>0</v>
      </c>
      <c r="O152" s="747">
        <f t="shared" si="38"/>
        <v>0</v>
      </c>
      <c r="P152" s="747">
        <f>SUMPRODUCT(P113:P114,P57:P58)</f>
        <v>0</v>
      </c>
      <c r="Q152" s="13"/>
      <c r="R152" s="13"/>
    </row>
    <row r="153" spans="1:18">
      <c r="A153" s="13"/>
      <c r="B153" s="517" t="s">
        <v>526</v>
      </c>
      <c r="C153" s="625"/>
      <c r="D153" s="625"/>
      <c r="E153" s="625"/>
      <c r="F153" s="623"/>
      <c r="G153" s="747">
        <f>SUMPRODUCT(G121:G123,G65:G67)</f>
        <v>0</v>
      </c>
      <c r="H153" s="594">
        <f t="shared" ref="H153:P153" si="39">SUMPRODUCT(H121:H123,H65:H67)</f>
        <v>0</v>
      </c>
      <c r="I153" s="747">
        <f t="shared" si="39"/>
        <v>0</v>
      </c>
      <c r="J153" s="594">
        <f t="shared" si="39"/>
        <v>0</v>
      </c>
      <c r="K153" s="747">
        <f t="shared" si="39"/>
        <v>0</v>
      </c>
      <c r="L153" s="594">
        <f t="shared" si="39"/>
        <v>0</v>
      </c>
      <c r="M153" s="747">
        <f t="shared" si="39"/>
        <v>0</v>
      </c>
      <c r="N153" s="594">
        <f t="shared" si="39"/>
        <v>0</v>
      </c>
      <c r="O153" s="747">
        <f t="shared" si="39"/>
        <v>0</v>
      </c>
      <c r="P153" s="747">
        <f t="shared" si="39"/>
        <v>0</v>
      </c>
      <c r="Q153" s="13"/>
      <c r="R153" s="13"/>
    </row>
    <row r="154" spans="1:18">
      <c r="A154" s="13"/>
      <c r="B154" s="517" t="s">
        <v>527</v>
      </c>
      <c r="C154" s="625"/>
      <c r="D154" s="625"/>
      <c r="E154" s="625"/>
      <c r="F154" s="623"/>
      <c r="G154" s="747">
        <f>SUMPRODUCT(G130:G132,G74:G76)</f>
        <v>0</v>
      </c>
      <c r="H154" s="594">
        <f t="shared" ref="H154:P154" si="40">SUMPRODUCT(H130:H132,H74:H76)</f>
        <v>0</v>
      </c>
      <c r="I154" s="747">
        <f t="shared" si="40"/>
        <v>0</v>
      </c>
      <c r="J154" s="594">
        <f t="shared" si="40"/>
        <v>0</v>
      </c>
      <c r="K154" s="747">
        <f t="shared" si="40"/>
        <v>0</v>
      </c>
      <c r="L154" s="594">
        <f t="shared" si="40"/>
        <v>0</v>
      </c>
      <c r="M154" s="747">
        <f t="shared" si="40"/>
        <v>0</v>
      </c>
      <c r="N154" s="594">
        <f t="shared" si="40"/>
        <v>0</v>
      </c>
      <c r="O154" s="747">
        <f t="shared" si="40"/>
        <v>0</v>
      </c>
      <c r="P154" s="770">
        <f t="shared" si="40"/>
        <v>0</v>
      </c>
      <c r="Q154" s="13"/>
      <c r="R154" s="13"/>
    </row>
    <row r="155" spans="1:18" ht="30">
      <c r="A155" s="584" t="s">
        <v>590</v>
      </c>
      <c r="B155" s="1100" t="s">
        <v>591</v>
      </c>
      <c r="C155" s="633" t="s">
        <v>180</v>
      </c>
      <c r="D155" s="638">
        <f>$D$151</f>
        <v>0</v>
      </c>
      <c r="E155" s="624"/>
      <c r="F155" s="623"/>
      <c r="G155" s="638">
        <f>IF($C157="HT",G157+G156,G157)</f>
        <v>0</v>
      </c>
      <c r="H155" s="638">
        <f t="shared" ref="H155:P155" si="41">IF($C157="HT",H157+H156,H157)</f>
        <v>0</v>
      </c>
      <c r="I155" s="638">
        <f t="shared" si="41"/>
        <v>0</v>
      </c>
      <c r="J155" s="638">
        <f t="shared" si="41"/>
        <v>0</v>
      </c>
      <c r="K155" s="638">
        <f t="shared" si="41"/>
        <v>0</v>
      </c>
      <c r="L155" s="638">
        <f t="shared" si="41"/>
        <v>0</v>
      </c>
      <c r="M155" s="638">
        <f t="shared" si="41"/>
        <v>0</v>
      </c>
      <c r="N155" s="638">
        <f t="shared" si="41"/>
        <v>0</v>
      </c>
      <c r="O155" s="638">
        <f t="shared" si="41"/>
        <v>0</v>
      </c>
      <c r="P155" s="638">
        <f t="shared" si="41"/>
        <v>0</v>
      </c>
      <c r="Q155" s="13"/>
      <c r="R155" s="13"/>
    </row>
    <row r="156" spans="1:18" s="557" customFormat="1">
      <c r="A156" s="69"/>
      <c r="B156" s="528" t="str">
        <f>"TVA (à "&amp;C156*100&amp;"%)"</f>
        <v>TVA (à 20%)</v>
      </c>
      <c r="C156" s="643">
        <v>0.2</v>
      </c>
      <c r="D156" s="511"/>
      <c r="E156" s="624"/>
      <c r="F156" s="623"/>
      <c r="G156" s="498">
        <f>G157*$C$156</f>
        <v>0</v>
      </c>
      <c r="H156" s="498">
        <f>H157*$C$156</f>
        <v>0</v>
      </c>
      <c r="I156" s="498">
        <f t="shared" ref="I156:P156" si="42">I157*$C$156</f>
        <v>0</v>
      </c>
      <c r="J156" s="498">
        <f t="shared" si="42"/>
        <v>0</v>
      </c>
      <c r="K156" s="498">
        <f t="shared" si="42"/>
        <v>0</v>
      </c>
      <c r="L156" s="498">
        <f t="shared" si="42"/>
        <v>0</v>
      </c>
      <c r="M156" s="498">
        <f t="shared" si="42"/>
        <v>0</v>
      </c>
      <c r="N156" s="498">
        <f t="shared" si="42"/>
        <v>0</v>
      </c>
      <c r="O156" s="498">
        <f t="shared" si="42"/>
        <v>0</v>
      </c>
      <c r="P156" s="498">
        <f t="shared" si="42"/>
        <v>0</v>
      </c>
      <c r="Q156" s="69"/>
      <c r="R156" s="69"/>
    </row>
    <row r="157" spans="1:18">
      <c r="A157" s="69"/>
      <c r="B157" s="161" t="s">
        <v>592</v>
      </c>
      <c r="C157" s="779">
        <f>$C$110</f>
        <v>0</v>
      </c>
      <c r="D157" s="780">
        <f>$D$110</f>
        <v>0</v>
      </c>
      <c r="E157" s="624"/>
      <c r="F157" s="623"/>
      <c r="G157" s="771">
        <f>SUM(G158:G160)</f>
        <v>0</v>
      </c>
      <c r="H157" s="772">
        <f>SUM(H158:H160)</f>
        <v>0</v>
      </c>
      <c r="I157" s="771">
        <f t="shared" ref="I157:P157" si="43">SUM(I158:I160)</f>
        <v>0</v>
      </c>
      <c r="J157" s="772">
        <f t="shared" si="43"/>
        <v>0</v>
      </c>
      <c r="K157" s="771">
        <f t="shared" si="43"/>
        <v>0</v>
      </c>
      <c r="L157" s="772">
        <f t="shared" si="43"/>
        <v>0</v>
      </c>
      <c r="M157" s="771">
        <f t="shared" si="43"/>
        <v>0</v>
      </c>
      <c r="N157" s="772">
        <f t="shared" si="43"/>
        <v>0</v>
      </c>
      <c r="O157" s="771">
        <f t="shared" si="43"/>
        <v>0</v>
      </c>
      <c r="P157" s="773">
        <f t="shared" si="43"/>
        <v>0</v>
      </c>
      <c r="Q157" s="13"/>
      <c r="R157" s="13"/>
    </row>
    <row r="158" spans="1:18" ht="15" customHeight="1">
      <c r="A158" s="13"/>
      <c r="B158" s="517" t="s">
        <v>525</v>
      </c>
      <c r="C158" s="625"/>
      <c r="D158" s="625"/>
      <c r="E158" s="624"/>
      <c r="F158" s="623"/>
      <c r="G158" s="747">
        <f>SUMPRODUCT(G116:G118,G60:G62)</f>
        <v>0</v>
      </c>
      <c r="H158" s="594">
        <f t="shared" ref="H158:P158" si="44">SUMPRODUCT(H116:H118,H60:H62)</f>
        <v>0</v>
      </c>
      <c r="I158" s="747">
        <f t="shared" si="44"/>
        <v>0</v>
      </c>
      <c r="J158" s="594">
        <f t="shared" si="44"/>
        <v>0</v>
      </c>
      <c r="K158" s="747">
        <f t="shared" si="44"/>
        <v>0</v>
      </c>
      <c r="L158" s="594">
        <f t="shared" si="44"/>
        <v>0</v>
      </c>
      <c r="M158" s="747">
        <f t="shared" si="44"/>
        <v>0</v>
      </c>
      <c r="N158" s="594">
        <f t="shared" si="44"/>
        <v>0</v>
      </c>
      <c r="O158" s="747">
        <f t="shared" si="44"/>
        <v>0</v>
      </c>
      <c r="P158" s="767">
        <f t="shared" si="44"/>
        <v>0</v>
      </c>
      <c r="Q158" s="13"/>
      <c r="R158" s="13"/>
    </row>
    <row r="159" spans="1:18">
      <c r="A159" s="13"/>
      <c r="B159" s="517" t="s">
        <v>526</v>
      </c>
      <c r="C159" s="625"/>
      <c r="D159" s="625"/>
      <c r="E159" s="624"/>
      <c r="F159" s="623"/>
      <c r="G159" s="747">
        <f>SUMPRODUCT(G125:G127,G69:G71)</f>
        <v>0</v>
      </c>
      <c r="H159" s="594">
        <f t="shared" ref="H159:P159" si="45">SUMPRODUCT(H125:H127,H69:H71)</f>
        <v>0</v>
      </c>
      <c r="I159" s="747">
        <f t="shared" si="45"/>
        <v>0</v>
      </c>
      <c r="J159" s="594">
        <f t="shared" si="45"/>
        <v>0</v>
      </c>
      <c r="K159" s="747">
        <f t="shared" si="45"/>
        <v>0</v>
      </c>
      <c r="L159" s="594">
        <f t="shared" si="45"/>
        <v>0</v>
      </c>
      <c r="M159" s="747">
        <f t="shared" si="45"/>
        <v>0</v>
      </c>
      <c r="N159" s="594">
        <f t="shared" si="45"/>
        <v>0</v>
      </c>
      <c r="O159" s="747">
        <f t="shared" si="45"/>
        <v>0</v>
      </c>
      <c r="P159" s="767">
        <f t="shared" si="45"/>
        <v>0</v>
      </c>
      <c r="Q159" s="13"/>
      <c r="R159" s="13"/>
    </row>
    <row r="160" spans="1:18">
      <c r="A160" s="13"/>
      <c r="B160" s="522" t="s">
        <v>527</v>
      </c>
      <c r="C160" s="626"/>
      <c r="D160" s="626"/>
      <c r="E160" s="624"/>
      <c r="F160" s="623"/>
      <c r="G160" s="770">
        <f>SUMPRODUCT(G134:G136,G78:G80)</f>
        <v>0</v>
      </c>
      <c r="H160" s="775">
        <f t="shared" ref="H160:P160" si="46">SUMPRODUCT(H134:H136,H78:H80)</f>
        <v>0</v>
      </c>
      <c r="I160" s="770">
        <f t="shared" si="46"/>
        <v>0</v>
      </c>
      <c r="J160" s="775">
        <f t="shared" si="46"/>
        <v>0</v>
      </c>
      <c r="K160" s="770">
        <f t="shared" si="46"/>
        <v>0</v>
      </c>
      <c r="L160" s="775">
        <f t="shared" si="46"/>
        <v>0</v>
      </c>
      <c r="M160" s="770">
        <f t="shared" si="46"/>
        <v>0</v>
      </c>
      <c r="N160" s="775">
        <f t="shared" si="46"/>
        <v>0</v>
      </c>
      <c r="O160" s="770">
        <f t="shared" si="46"/>
        <v>0</v>
      </c>
      <c r="P160" s="776">
        <f t="shared" si="46"/>
        <v>0</v>
      </c>
      <c r="Q160" s="13"/>
      <c r="R160" s="13"/>
    </row>
    <row r="161" spans="1:18" ht="30">
      <c r="A161" s="13"/>
      <c r="B161" s="1101" t="s">
        <v>593</v>
      </c>
      <c r="C161" s="1102" t="s">
        <v>180</v>
      </c>
      <c r="D161" s="1102">
        <f>D149</f>
        <v>0</v>
      </c>
      <c r="E161" s="624"/>
      <c r="F161" s="623"/>
      <c r="G161" s="425">
        <f>G149+G155</f>
        <v>0</v>
      </c>
      <c r="H161" s="425">
        <f t="shared" ref="H161:P161" si="47">H149+H155</f>
        <v>0</v>
      </c>
      <c r="I161" s="425">
        <f t="shared" si="47"/>
        <v>0</v>
      </c>
      <c r="J161" s="425">
        <f t="shared" si="47"/>
        <v>0</v>
      </c>
      <c r="K161" s="425">
        <f t="shared" si="47"/>
        <v>0</v>
      </c>
      <c r="L161" s="425">
        <f t="shared" si="47"/>
        <v>0</v>
      </c>
      <c r="M161" s="425">
        <f t="shared" si="47"/>
        <v>0</v>
      </c>
      <c r="N161" s="425">
        <f t="shared" si="47"/>
        <v>0</v>
      </c>
      <c r="O161" s="425">
        <f t="shared" si="47"/>
        <v>0</v>
      </c>
      <c r="P161" s="425">
        <f t="shared" si="47"/>
        <v>0</v>
      </c>
      <c r="Q161" s="13"/>
      <c r="R161" s="13"/>
    </row>
    <row r="162" spans="1:18">
      <c r="A162" s="10"/>
      <c r="B162" s="10"/>
      <c r="C162" s="10"/>
      <c r="D162" s="10"/>
      <c r="E162" s="10"/>
      <c r="F162" s="10"/>
      <c r="G162" s="10"/>
      <c r="H162" s="10"/>
      <c r="I162" s="10"/>
      <c r="J162" s="10"/>
      <c r="K162" s="10"/>
      <c r="L162" s="10"/>
      <c r="M162" s="10"/>
      <c r="N162" s="10"/>
      <c r="O162" s="10"/>
      <c r="P162" s="10"/>
      <c r="Q162" s="10"/>
      <c r="R162" s="10"/>
    </row>
    <row r="163" spans="1:18" ht="15.75" thickBot="1">
      <c r="A163" s="155"/>
      <c r="B163" s="155"/>
      <c r="C163" s="155"/>
      <c r="D163" s="155"/>
      <c r="E163" s="155"/>
      <c r="F163" s="155"/>
      <c r="G163" s="155"/>
      <c r="H163" s="155"/>
      <c r="I163" s="155"/>
      <c r="J163" s="155"/>
      <c r="K163" s="155"/>
      <c r="L163" s="155"/>
      <c r="M163" s="155"/>
      <c r="N163" s="155"/>
      <c r="O163" s="155"/>
      <c r="P163" s="155"/>
      <c r="Q163" s="155"/>
      <c r="R163" s="155"/>
    </row>
    <row r="164" spans="1:18" ht="15.75" thickTop="1">
      <c r="A164" s="182" t="s">
        <v>481</v>
      </c>
      <c r="B164" s="183"/>
      <c r="C164" s="183"/>
      <c r="D164" s="183"/>
      <c r="E164" s="183"/>
      <c r="F164" s="183"/>
      <c r="G164" s="183"/>
      <c r="H164" s="183"/>
      <c r="I164" s="183"/>
      <c r="J164" s="183"/>
      <c r="K164" s="183"/>
      <c r="L164" s="183"/>
      <c r="M164" s="183"/>
      <c r="N164" s="183"/>
      <c r="O164" s="183"/>
      <c r="P164" s="183"/>
      <c r="Q164" s="183"/>
      <c r="R164" s="183"/>
    </row>
    <row r="165" spans="1:18">
      <c r="A165" s="162" t="s">
        <v>482</v>
      </c>
      <c r="B165" s="97"/>
      <c r="C165" s="97"/>
      <c r="D165" s="97"/>
      <c r="E165" s="97"/>
      <c r="F165" s="97"/>
      <c r="G165" s="97"/>
      <c r="H165" s="97"/>
      <c r="I165" s="97"/>
      <c r="J165" s="97"/>
      <c r="K165" s="97"/>
      <c r="L165" s="97"/>
      <c r="M165" s="97"/>
      <c r="N165" s="97"/>
      <c r="O165" s="97"/>
      <c r="P165" s="97"/>
      <c r="Q165" s="97"/>
      <c r="R165" s="97"/>
    </row>
    <row r="166" spans="1:18">
      <c r="A166" s="184" t="s">
        <v>594</v>
      </c>
      <c r="B166" s="184" t="s">
        <v>410</v>
      </c>
      <c r="C166" s="185"/>
      <c r="D166" s="185"/>
      <c r="E166" s="185"/>
      <c r="F166" s="185"/>
      <c r="G166" s="185"/>
      <c r="H166" s="185"/>
      <c r="I166" s="185"/>
      <c r="J166" s="185"/>
      <c r="K166" s="185"/>
      <c r="L166" s="185"/>
      <c r="M166" s="185"/>
      <c r="N166" s="185"/>
      <c r="O166" s="185"/>
      <c r="P166" s="185"/>
      <c r="Q166" s="185"/>
      <c r="R166" s="185"/>
    </row>
    <row r="167" spans="1:18">
      <c r="A167" s="69" t="s">
        <v>484</v>
      </c>
      <c r="B167" s="13"/>
      <c r="C167" s="13"/>
      <c r="D167" s="13"/>
      <c r="E167" s="13"/>
      <c r="F167" s="13"/>
      <c r="G167" s="13"/>
      <c r="H167" s="13"/>
      <c r="I167" s="13"/>
      <c r="J167" s="13"/>
      <c r="K167" s="13"/>
      <c r="L167" s="13"/>
      <c r="M167" s="13"/>
      <c r="N167" s="13"/>
      <c r="O167" s="104"/>
      <c r="P167" s="104"/>
      <c r="Q167" s="104"/>
      <c r="R167" s="104"/>
    </row>
    <row r="168" spans="1:18">
      <c r="A168" s="13"/>
      <c r="B168" s="13"/>
      <c r="C168" s="33" t="s">
        <v>485</v>
      </c>
      <c r="D168" s="13"/>
      <c r="E168" s="13"/>
      <c r="F168" s="13"/>
      <c r="G168" s="13"/>
      <c r="H168" s="13"/>
      <c r="I168" s="13"/>
      <c r="J168" s="13"/>
      <c r="K168" s="13"/>
      <c r="L168" s="13"/>
      <c r="M168" s="13"/>
      <c r="N168" s="13"/>
      <c r="O168" s="13"/>
      <c r="P168" s="13"/>
      <c r="Q168" s="13"/>
      <c r="R168" s="13"/>
    </row>
    <row r="169" spans="1:18">
      <c r="A169" s="13"/>
      <c r="B169" s="108" t="s">
        <v>486</v>
      </c>
      <c r="C169" s="105" t="s">
        <v>20</v>
      </c>
      <c r="D169" s="13"/>
      <c r="E169" s="13"/>
      <c r="F169" s="13"/>
      <c r="G169" s="13"/>
      <c r="H169" s="13"/>
      <c r="I169" s="13"/>
      <c r="J169" s="13"/>
      <c r="K169" s="13"/>
      <c r="L169" s="13"/>
      <c r="M169" s="13"/>
      <c r="N169" s="13"/>
      <c r="O169" s="13"/>
      <c r="P169" s="13"/>
      <c r="Q169" s="13"/>
      <c r="R169" s="13"/>
    </row>
    <row r="170" spans="1:18">
      <c r="A170" s="13"/>
      <c r="B170" s="108" t="s">
        <v>488</v>
      </c>
      <c r="C170" s="105"/>
      <c r="D170" s="13"/>
      <c r="E170" s="13"/>
      <c r="F170" s="13"/>
      <c r="G170" s="13"/>
      <c r="H170" s="13"/>
      <c r="I170" s="13"/>
      <c r="J170" s="13"/>
      <c r="K170" s="13"/>
      <c r="L170" s="13"/>
      <c r="M170" s="13"/>
      <c r="N170" s="13"/>
      <c r="O170" s="13"/>
      <c r="P170" s="13"/>
      <c r="Q170" s="13"/>
      <c r="R170" s="13"/>
    </row>
    <row r="171" spans="1:18">
      <c r="A171" s="13"/>
      <c r="B171" s="108" t="s">
        <v>489</v>
      </c>
      <c r="C171" s="105"/>
      <c r="D171" s="13"/>
      <c r="E171" s="13"/>
      <c r="F171" s="13"/>
      <c r="G171" s="13"/>
      <c r="H171" s="13"/>
      <c r="I171" s="13"/>
      <c r="J171" s="13"/>
      <c r="K171" s="13"/>
      <c r="L171" s="13"/>
      <c r="M171" s="13"/>
      <c r="N171" s="13"/>
      <c r="O171" s="13"/>
      <c r="P171" s="13"/>
      <c r="Q171" s="13"/>
      <c r="R171" s="13"/>
    </row>
    <row r="172" spans="1:18">
      <c r="A172" s="185"/>
      <c r="B172" s="185"/>
      <c r="C172" s="185"/>
      <c r="D172" s="185"/>
      <c r="E172" s="185"/>
      <c r="F172" s="185"/>
      <c r="G172" s="185"/>
      <c r="H172" s="185"/>
      <c r="I172" s="185"/>
      <c r="J172" s="185"/>
      <c r="K172" s="185"/>
      <c r="L172" s="185"/>
      <c r="M172" s="185"/>
      <c r="N172" s="185"/>
      <c r="O172" s="185"/>
      <c r="P172" s="185"/>
      <c r="Q172" s="185"/>
      <c r="R172" s="185"/>
    </row>
    <row r="173" spans="1:18">
      <c r="A173" s="186" t="s">
        <v>595</v>
      </c>
      <c r="B173" s="187"/>
      <c r="C173" s="187"/>
      <c r="D173" s="187"/>
      <c r="E173" s="187"/>
      <c r="F173" s="187"/>
      <c r="G173" s="187"/>
      <c r="H173" s="187"/>
      <c r="I173" s="187"/>
      <c r="J173" s="187"/>
      <c r="K173" s="187"/>
      <c r="L173" s="187"/>
      <c r="M173" s="187"/>
      <c r="N173" s="187"/>
      <c r="O173" s="187"/>
      <c r="P173" s="187"/>
      <c r="Q173" s="187"/>
      <c r="R173" s="188"/>
    </row>
    <row r="174" spans="1:18">
      <c r="A174" s="457" t="s">
        <v>3</v>
      </c>
      <c r="B174" s="185"/>
      <c r="C174" s="192" t="s">
        <v>485</v>
      </c>
      <c r="D174" s="190"/>
      <c r="E174" s="190"/>
      <c r="F174" s="190"/>
      <c r="G174" s="190"/>
      <c r="H174" s="190"/>
      <c r="I174" s="190"/>
      <c r="J174" s="190"/>
      <c r="K174" s="190"/>
      <c r="L174" s="190"/>
      <c r="M174" s="190"/>
      <c r="N174" s="190"/>
      <c r="O174" s="190"/>
      <c r="P174" s="190"/>
      <c r="Q174" s="190"/>
      <c r="R174" s="191"/>
    </row>
    <row r="175" spans="1:18">
      <c r="A175" s="189"/>
      <c r="B175" s="193" t="s">
        <v>486</v>
      </c>
      <c r="C175" s="194" t="s">
        <v>596</v>
      </c>
      <c r="D175" s="185"/>
      <c r="E175" s="185"/>
      <c r="F175" s="185"/>
      <c r="G175" s="185"/>
      <c r="H175" s="185"/>
      <c r="I175" s="185"/>
      <c r="J175" s="185"/>
      <c r="K175" s="185"/>
      <c r="L175" s="185"/>
      <c r="M175" s="185"/>
      <c r="N175" s="185"/>
      <c r="O175" s="185"/>
      <c r="P175" s="185"/>
      <c r="Q175" s="185"/>
      <c r="R175" s="195"/>
    </row>
    <row r="176" spans="1:18">
      <c r="A176" s="189"/>
      <c r="B176" s="193" t="s">
        <v>488</v>
      </c>
      <c r="C176" s="194" t="s">
        <v>597</v>
      </c>
      <c r="D176" s="185"/>
      <c r="E176" s="185"/>
      <c r="F176" s="185"/>
      <c r="G176" s="185"/>
      <c r="H176" s="185"/>
      <c r="I176" s="185"/>
      <c r="J176" s="185"/>
      <c r="K176" s="185"/>
      <c r="L176" s="185"/>
      <c r="M176" s="185"/>
      <c r="N176" s="185"/>
      <c r="O176" s="185"/>
      <c r="P176" s="185"/>
      <c r="Q176" s="185"/>
      <c r="R176" s="195"/>
    </row>
    <row r="177" spans="1:18">
      <c r="A177" s="196"/>
      <c r="B177" s="193" t="s">
        <v>489</v>
      </c>
      <c r="C177" s="194" t="s">
        <v>597</v>
      </c>
      <c r="D177" s="197"/>
      <c r="E177" s="197"/>
      <c r="F177" s="197"/>
      <c r="G177" s="197"/>
      <c r="H177" s="197"/>
      <c r="I177" s="197"/>
      <c r="J177" s="197"/>
      <c r="K177" s="197"/>
      <c r="L177" s="197"/>
      <c r="M177" s="197"/>
      <c r="N177" s="197"/>
      <c r="O177" s="197"/>
      <c r="P177" s="197"/>
      <c r="Q177" s="197"/>
      <c r="R177" s="198"/>
    </row>
    <row r="178" spans="1:18">
      <c r="A178" s="185"/>
      <c r="B178" s="185"/>
      <c r="C178" s="185"/>
      <c r="D178" s="185"/>
      <c r="E178" s="185"/>
      <c r="F178" s="185"/>
      <c r="G178" s="185"/>
      <c r="H178" s="185"/>
      <c r="I178" s="185"/>
      <c r="J178" s="185"/>
      <c r="K178" s="185"/>
      <c r="L178" s="185"/>
      <c r="M178" s="185"/>
      <c r="N178" s="185"/>
      <c r="O178" s="185"/>
      <c r="P178" s="185"/>
      <c r="Q178" s="185"/>
      <c r="R178" s="185"/>
    </row>
    <row r="179" spans="1:18">
      <c r="A179" s="162" t="s">
        <v>598</v>
      </c>
      <c r="B179" s="97"/>
      <c r="C179" s="97"/>
      <c r="D179" s="97"/>
      <c r="E179" s="97"/>
      <c r="F179" s="97"/>
      <c r="G179" s="97"/>
      <c r="H179" s="97"/>
      <c r="I179" s="97"/>
      <c r="J179" s="97"/>
      <c r="K179" s="97"/>
      <c r="L179" s="97"/>
      <c r="M179" s="97"/>
      <c r="N179" s="97"/>
      <c r="O179" s="97"/>
      <c r="P179" s="97"/>
      <c r="Q179" s="97"/>
      <c r="R179" s="97"/>
    </row>
    <row r="180" spans="1:18">
      <c r="A180" s="184" t="s">
        <v>594</v>
      </c>
      <c r="B180" s="184" t="s">
        <v>410</v>
      </c>
      <c r="C180" s="184"/>
      <c r="D180" s="184"/>
      <c r="E180" s="184"/>
      <c r="F180" s="185"/>
      <c r="G180" s="185"/>
      <c r="H180" s="185"/>
      <c r="I180" s="185"/>
      <c r="J180" s="185"/>
      <c r="K180" s="185"/>
      <c r="L180" s="185"/>
      <c r="M180" s="185"/>
      <c r="N180" s="185"/>
      <c r="O180" s="185"/>
      <c r="P180" s="185"/>
      <c r="Q180" s="185"/>
      <c r="R180" s="185"/>
    </row>
    <row r="181" spans="1:18">
      <c r="A181" s="69" t="s">
        <v>599</v>
      </c>
      <c r="B181" s="13"/>
      <c r="C181" s="13"/>
      <c r="D181" s="13"/>
      <c r="E181" s="13"/>
      <c r="F181" s="13"/>
      <c r="G181" s="13"/>
      <c r="H181" s="13"/>
      <c r="I181" s="13"/>
      <c r="J181" s="13"/>
      <c r="K181" s="13"/>
      <c r="L181" s="13"/>
      <c r="M181" s="13"/>
      <c r="N181" s="13"/>
      <c r="O181" s="13"/>
      <c r="P181" s="13"/>
      <c r="Q181" s="13"/>
      <c r="R181" s="104"/>
    </row>
    <row r="182" spans="1:18">
      <c r="A182" s="13"/>
      <c r="B182" s="13"/>
      <c r="C182" s="627"/>
      <c r="D182" s="13"/>
      <c r="E182" s="13"/>
      <c r="F182" s="620" t="s">
        <v>80</v>
      </c>
      <c r="G182" s="1117" t="s">
        <v>81</v>
      </c>
      <c r="H182" s="1118"/>
      <c r="I182" s="1118"/>
      <c r="J182" s="1118"/>
      <c r="K182" s="1118"/>
      <c r="L182" s="1118"/>
      <c r="M182" s="1118"/>
      <c r="N182" s="1118"/>
      <c r="O182" s="1118"/>
      <c r="P182" s="1119"/>
      <c r="Q182" s="13"/>
      <c r="R182" s="13"/>
    </row>
    <row r="183" spans="1:18" ht="30">
      <c r="A183" s="13"/>
      <c r="B183" s="96" t="s">
        <v>472</v>
      </c>
      <c r="C183" s="627"/>
      <c r="D183" s="478" t="s">
        <v>452</v>
      </c>
      <c r="E183" s="489"/>
      <c r="F183" s="747">
        <f>D184</f>
        <v>0</v>
      </c>
      <c r="G183" s="33">
        <v>2026</v>
      </c>
      <c r="H183" s="34">
        <v>2027</v>
      </c>
      <c r="I183" s="33">
        <v>2028</v>
      </c>
      <c r="J183" s="34">
        <v>2029</v>
      </c>
      <c r="K183" s="33">
        <v>2030</v>
      </c>
      <c r="L183" s="34">
        <v>2031</v>
      </c>
      <c r="M183" s="33">
        <v>2032</v>
      </c>
      <c r="N183" s="34">
        <v>2033</v>
      </c>
      <c r="O183" s="33">
        <v>2034</v>
      </c>
      <c r="P183" s="33">
        <v>2035</v>
      </c>
      <c r="Q183" s="13"/>
      <c r="R183" s="13"/>
    </row>
    <row r="184" spans="1:18">
      <c r="A184" s="13"/>
      <c r="B184" s="108" t="s">
        <v>600</v>
      </c>
      <c r="C184" s="627"/>
      <c r="D184" s="585"/>
      <c r="E184" s="489"/>
      <c r="F184" s="105" t="s">
        <v>20</v>
      </c>
      <c r="G184" s="902" t="str">
        <f>$F$184</f>
        <v>à compléter</v>
      </c>
      <c r="H184" s="902" t="str">
        <f t="shared" ref="H184:P184" si="48">$F$184</f>
        <v>à compléter</v>
      </c>
      <c r="I184" s="902" t="str">
        <f t="shared" si="48"/>
        <v>à compléter</v>
      </c>
      <c r="J184" s="902" t="str">
        <f t="shared" si="48"/>
        <v>à compléter</v>
      </c>
      <c r="K184" s="902" t="str">
        <f t="shared" si="48"/>
        <v>à compléter</v>
      </c>
      <c r="L184" s="902" t="str">
        <f t="shared" si="48"/>
        <v>à compléter</v>
      </c>
      <c r="M184" s="902" t="str">
        <f t="shared" si="48"/>
        <v>à compléter</v>
      </c>
      <c r="N184" s="902" t="str">
        <f t="shared" si="48"/>
        <v>à compléter</v>
      </c>
      <c r="O184" s="902" t="str">
        <f t="shared" si="48"/>
        <v>à compléter</v>
      </c>
      <c r="P184" s="902" t="str">
        <f t="shared" si="48"/>
        <v>à compléter</v>
      </c>
      <c r="Q184" s="13"/>
      <c r="R184" s="13"/>
    </row>
    <row r="185" spans="1:18">
      <c r="A185" s="185"/>
      <c r="B185" s="185"/>
      <c r="C185" s="185"/>
      <c r="D185" s="185"/>
      <c r="E185" s="185"/>
      <c r="F185" s="185"/>
      <c r="G185" s="185"/>
      <c r="H185" s="185"/>
      <c r="I185" s="185"/>
      <c r="J185" s="185"/>
      <c r="K185" s="185"/>
      <c r="L185" s="185"/>
      <c r="M185" s="185"/>
      <c r="N185" s="185"/>
      <c r="O185" s="185"/>
      <c r="P185" s="185"/>
      <c r="Q185" s="185"/>
      <c r="R185" s="185"/>
    </row>
    <row r="186" spans="1:18">
      <c r="A186" s="186" t="s">
        <v>601</v>
      </c>
      <c r="B186" s="187"/>
      <c r="C186" s="187"/>
      <c r="D186" s="187"/>
      <c r="E186" s="187"/>
      <c r="F186" s="187"/>
      <c r="G186" s="187"/>
      <c r="H186" s="187"/>
      <c r="I186" s="187"/>
      <c r="J186" s="187"/>
      <c r="K186" s="187"/>
      <c r="L186" s="187"/>
      <c r="M186" s="187"/>
      <c r="N186" s="187"/>
      <c r="O186" s="187"/>
      <c r="P186" s="187"/>
      <c r="Q186" s="187"/>
      <c r="R186" s="188"/>
    </row>
    <row r="187" spans="1:18">
      <c r="A187" s="196" t="s">
        <v>602</v>
      </c>
      <c r="B187" s="197"/>
      <c r="C187" s="197"/>
      <c r="D187" s="197"/>
      <c r="E187" s="197"/>
      <c r="F187" s="197"/>
      <c r="G187" s="197"/>
      <c r="H187" s="197"/>
      <c r="I187" s="197"/>
      <c r="J187" s="197"/>
      <c r="K187" s="197"/>
      <c r="L187" s="197"/>
      <c r="M187" s="197"/>
      <c r="N187" s="197"/>
      <c r="O187" s="197"/>
      <c r="P187" s="197"/>
      <c r="Q187" s="197"/>
      <c r="R187" s="198"/>
    </row>
    <row r="188" spans="1:18">
      <c r="A188" s="185"/>
      <c r="B188" s="185"/>
      <c r="C188" s="185"/>
      <c r="D188" s="185"/>
      <c r="E188" s="185"/>
      <c r="F188" s="185"/>
      <c r="G188" s="185"/>
      <c r="H188" s="185"/>
      <c r="I188" s="185"/>
      <c r="J188" s="185"/>
      <c r="K188" s="185"/>
      <c r="L188" s="185"/>
      <c r="M188" s="185"/>
      <c r="N188" s="185"/>
      <c r="O188" s="185"/>
      <c r="P188" s="185"/>
      <c r="Q188" s="185"/>
      <c r="R188" s="185"/>
    </row>
    <row r="189" spans="1:18">
      <c r="A189" s="162" t="s">
        <v>502</v>
      </c>
      <c r="B189" s="97"/>
      <c r="C189" s="97"/>
      <c r="D189" s="97"/>
      <c r="E189" s="97"/>
      <c r="F189" s="97"/>
      <c r="G189" s="97"/>
      <c r="H189" s="97"/>
      <c r="I189" s="97"/>
      <c r="J189" s="97"/>
      <c r="K189" s="97"/>
      <c r="L189" s="97"/>
      <c r="M189" s="97"/>
      <c r="N189" s="97"/>
      <c r="O189" s="97"/>
      <c r="P189" s="97"/>
      <c r="Q189" s="97"/>
      <c r="R189" s="97"/>
    </row>
    <row r="190" spans="1:18">
      <c r="A190" s="184" t="s">
        <v>594</v>
      </c>
      <c r="B190" s="184" t="s">
        <v>410</v>
      </c>
      <c r="C190" s="184"/>
      <c r="D190" s="184"/>
      <c r="E190" s="184"/>
      <c r="F190" s="185"/>
      <c r="G190" s="185"/>
      <c r="H190" s="185"/>
      <c r="I190" s="185"/>
      <c r="J190" s="185"/>
      <c r="K190" s="185"/>
      <c r="L190" s="185"/>
      <c r="M190" s="185"/>
      <c r="N190" s="185"/>
      <c r="O190" s="185"/>
      <c r="P190" s="185"/>
      <c r="Q190" s="185"/>
      <c r="R190" s="185"/>
    </row>
    <row r="191" spans="1:18">
      <c r="A191" s="69" t="s">
        <v>603</v>
      </c>
      <c r="B191" s="13"/>
      <c r="C191" s="13"/>
      <c r="D191" s="13"/>
      <c r="E191" s="13"/>
      <c r="F191" s="13"/>
      <c r="G191" s="13"/>
      <c r="H191" s="13"/>
      <c r="I191" s="13"/>
      <c r="J191" s="13"/>
      <c r="K191" s="13"/>
      <c r="L191" s="13"/>
      <c r="M191" s="13"/>
      <c r="N191" s="13"/>
      <c r="O191" s="13"/>
      <c r="P191" s="13"/>
      <c r="Q191" s="13"/>
      <c r="R191" s="104"/>
    </row>
    <row r="192" spans="1:18">
      <c r="A192" s="13"/>
      <c r="B192" s="13"/>
      <c r="C192" s="13"/>
      <c r="D192" s="13"/>
      <c r="E192" s="13"/>
      <c r="F192" s="620" t="s">
        <v>80</v>
      </c>
      <c r="G192" s="1117" t="s">
        <v>81</v>
      </c>
      <c r="H192" s="1118"/>
      <c r="I192" s="1118"/>
      <c r="J192" s="1118"/>
      <c r="K192" s="1118"/>
      <c r="L192" s="1118"/>
      <c r="M192" s="1118"/>
      <c r="N192" s="1118"/>
      <c r="O192" s="1118"/>
      <c r="P192" s="1119"/>
      <c r="Q192" s="13"/>
      <c r="R192" s="13"/>
    </row>
    <row r="193" spans="1:18" ht="30">
      <c r="A193" s="13"/>
      <c r="B193" s="96" t="s">
        <v>472</v>
      </c>
      <c r="C193" s="13"/>
      <c r="D193" s="478" t="s">
        <v>452</v>
      </c>
      <c r="E193" s="13"/>
      <c r="F193" s="747">
        <f>D194</f>
        <v>0</v>
      </c>
      <c r="G193" s="33">
        <v>2026</v>
      </c>
      <c r="H193" s="34">
        <v>2027</v>
      </c>
      <c r="I193" s="33">
        <v>2028</v>
      </c>
      <c r="J193" s="34">
        <v>2029</v>
      </c>
      <c r="K193" s="33">
        <v>2030</v>
      </c>
      <c r="L193" s="34">
        <v>2031</v>
      </c>
      <c r="M193" s="33">
        <v>2032</v>
      </c>
      <c r="N193" s="34">
        <v>2033</v>
      </c>
      <c r="O193" s="33">
        <v>2034</v>
      </c>
      <c r="P193" s="33">
        <v>2035</v>
      </c>
      <c r="Q193" s="13"/>
      <c r="R193" s="13"/>
    </row>
    <row r="194" spans="1:18">
      <c r="A194" s="13"/>
      <c r="B194" s="108" t="s">
        <v>505</v>
      </c>
      <c r="C194" s="13"/>
      <c r="D194" s="585"/>
      <c r="E194" s="13"/>
      <c r="F194" s="105" t="s">
        <v>487</v>
      </c>
      <c r="G194" s="105"/>
      <c r="H194" s="105"/>
      <c r="I194" s="105"/>
      <c r="J194" s="105"/>
      <c r="K194" s="105"/>
      <c r="L194" s="105"/>
      <c r="M194" s="105"/>
      <c r="N194" s="105"/>
      <c r="O194" s="105"/>
      <c r="P194" s="105"/>
      <c r="Q194" s="13"/>
      <c r="R194" s="13"/>
    </row>
    <row r="195" spans="1:18">
      <c r="A195" s="185"/>
      <c r="B195" s="185"/>
      <c r="C195" s="185"/>
      <c r="D195" s="185"/>
      <c r="E195" s="185"/>
      <c r="F195" s="185"/>
      <c r="G195" s="185"/>
      <c r="H195" s="185"/>
      <c r="I195" s="185"/>
      <c r="J195" s="185"/>
      <c r="K195" s="185"/>
      <c r="L195" s="185"/>
      <c r="M195" s="185"/>
      <c r="N195" s="185"/>
      <c r="O195" s="185"/>
      <c r="P195" s="185"/>
      <c r="Q195" s="185"/>
      <c r="R195" s="185"/>
    </row>
    <row r="196" spans="1:18">
      <c r="A196" s="186" t="s">
        <v>547</v>
      </c>
      <c r="B196" s="187"/>
      <c r="C196" s="187"/>
      <c r="D196" s="187"/>
      <c r="E196" s="187"/>
      <c r="F196" s="187"/>
      <c r="G196" s="187"/>
      <c r="H196" s="187"/>
      <c r="I196" s="187"/>
      <c r="J196" s="187"/>
      <c r="K196" s="187"/>
      <c r="L196" s="187"/>
      <c r="M196" s="187"/>
      <c r="N196" s="187"/>
      <c r="O196" s="187"/>
      <c r="P196" s="187"/>
      <c r="Q196" s="187"/>
      <c r="R196" s="188"/>
    </row>
    <row r="197" spans="1:18">
      <c r="A197" s="196" t="s">
        <v>604</v>
      </c>
      <c r="B197" s="197"/>
      <c r="C197" s="197"/>
      <c r="D197" s="197"/>
      <c r="E197" s="197"/>
      <c r="F197" s="197"/>
      <c r="G197" s="197"/>
      <c r="H197" s="197"/>
      <c r="I197" s="197"/>
      <c r="J197" s="197"/>
      <c r="K197" s="197"/>
      <c r="L197" s="197"/>
      <c r="M197" s="197"/>
      <c r="N197" s="197"/>
      <c r="O197" s="197"/>
      <c r="P197" s="197"/>
      <c r="Q197" s="197"/>
      <c r="R197" s="198"/>
    </row>
  </sheetData>
  <mergeCells count="16">
    <mergeCell ref="G147:P147"/>
    <mergeCell ref="G182:P182"/>
    <mergeCell ref="G192:P192"/>
    <mergeCell ref="C26:E26"/>
    <mergeCell ref="C27:E27"/>
    <mergeCell ref="G53:P53"/>
    <mergeCell ref="B54:F54"/>
    <mergeCell ref="G108:P108"/>
    <mergeCell ref="D24:E24"/>
    <mergeCell ref="C25:E25"/>
    <mergeCell ref="B19:B20"/>
    <mergeCell ref="F19:F20"/>
    <mergeCell ref="C19:E19"/>
    <mergeCell ref="D23:E23"/>
    <mergeCell ref="C21:E21"/>
    <mergeCell ref="C22:E22"/>
  </mergeCells>
  <dataValidations disablePrompts="1" count="2">
    <dataValidation type="list" allowBlank="1" showInputMessage="1" showErrorMessage="1" sqref="D157 D110 D151 D184 D194" xr:uid="{651CFC2B-D697-476E-9CA6-2384ADAEC0BD}">
      <formula1>"2021,2022,2023,2024,2025,2026,coûts 2026-2035 (avec inflation)"</formula1>
    </dataValidation>
    <dataValidation type="list" allowBlank="1" showInputMessage="1" showErrorMessage="1" sqref="C157 C151 C110" xr:uid="{C5C41A03-39D0-445A-B370-6747C523DD62}">
      <formula1>"HT,TTC"</formula1>
    </dataValidation>
  </dataValidations>
  <hyperlinks>
    <hyperlink ref="A174" r:id="rId1" xr:uid="{C537BDB9-FABB-4333-A0EF-4245C843BBDD}"/>
    <hyperlink ref="A4" r:id="rId2" xr:uid="{FFC2E057-F4D1-417C-9CC3-F8BF606C9AFE}"/>
    <hyperlink ref="A149" location="Synthèse!A1" display="(reporté dans la synthèse)" xr:uid="{DEB969FC-2B49-433C-9E5D-CA10F938A57F}"/>
    <hyperlink ref="A141" location="'BDD Coûts unitaires - Invest'!A1" display="[LIEN]" xr:uid="{08DF0763-53E5-4B05-A900-C1DE25875BC9}"/>
  </hyperlinks>
  <pageMargins left="0.7" right="0.7" top="0.75" bottom="0.75" header="0.3" footer="0.3"/>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32C73-C9CC-4D3E-8B1C-67F16CA53AA9}">
  <sheetPr>
    <tabColor rgb="FFC00000"/>
  </sheetPr>
  <dimension ref="A1:R200"/>
  <sheetViews>
    <sheetView showGridLines="0" zoomScale="63" zoomScaleNormal="85" workbookViewId="0">
      <selection activeCell="W43" sqref="W43"/>
    </sheetView>
  </sheetViews>
  <sheetFormatPr defaultColWidth="11.42578125" defaultRowHeight="15"/>
  <cols>
    <col min="2" max="2" width="39.42578125" customWidth="1"/>
    <col min="5" max="5" width="17" customWidth="1"/>
  </cols>
  <sheetData>
    <row r="1" spans="1:18" s="557" customFormat="1" ht="21">
      <c r="A1" s="64" t="s">
        <v>605</v>
      </c>
      <c r="B1" s="65"/>
      <c r="C1" s="65"/>
      <c r="D1" s="65"/>
      <c r="E1" s="65"/>
      <c r="F1" s="65"/>
      <c r="G1" s="65"/>
      <c r="H1" s="65"/>
      <c r="I1" s="65"/>
      <c r="J1" s="65"/>
      <c r="K1" s="65"/>
      <c r="L1" s="65"/>
      <c r="M1" s="65"/>
      <c r="N1" s="65"/>
      <c r="O1" s="65"/>
      <c r="P1" s="65"/>
      <c r="Q1" s="65"/>
      <c r="R1"/>
    </row>
    <row r="2" spans="1:18" s="557" customFormat="1">
      <c r="A2" s="156"/>
      <c r="B2" s="156"/>
      <c r="C2" s="156"/>
      <c r="D2" s="156"/>
      <c r="E2" s="156"/>
      <c r="F2" s="156"/>
      <c r="G2" s="156"/>
      <c r="H2" s="156"/>
      <c r="I2" s="156"/>
      <c r="J2" s="156"/>
      <c r="K2" s="156"/>
      <c r="L2" s="156"/>
      <c r="M2" s="156"/>
      <c r="N2" s="156"/>
      <c r="O2" s="156"/>
      <c r="P2" s="156"/>
      <c r="Q2" s="156"/>
      <c r="R2"/>
    </row>
    <row r="3" spans="1:18">
      <c r="A3" s="62"/>
      <c r="B3" s="567" t="s">
        <v>71</v>
      </c>
      <c r="C3" s="576"/>
      <c r="D3" s="576"/>
      <c r="E3" s="576"/>
      <c r="F3" s="576"/>
      <c r="G3" s="576"/>
      <c r="H3" s="576"/>
      <c r="I3" s="576"/>
      <c r="J3" s="572"/>
      <c r="K3" s="572"/>
      <c r="L3" s="572"/>
      <c r="M3" s="572"/>
      <c r="N3" s="572"/>
      <c r="O3" s="573"/>
    </row>
    <row r="4" spans="1:18">
      <c r="A4" s="446" t="s">
        <v>3</v>
      </c>
      <c r="B4" s="568" t="s">
        <v>397</v>
      </c>
      <c r="C4" s="62"/>
      <c r="D4" s="62"/>
      <c r="E4" s="62"/>
      <c r="F4" s="62"/>
      <c r="G4" s="62"/>
      <c r="H4" s="62"/>
      <c r="I4" s="62"/>
      <c r="J4" s="10"/>
      <c r="K4" s="10"/>
      <c r="L4" s="10"/>
      <c r="M4" s="10"/>
      <c r="N4" s="10"/>
      <c r="O4" s="574"/>
    </row>
    <row r="5" spans="1:18">
      <c r="A5" s="67" t="s">
        <v>398</v>
      </c>
      <c r="B5" s="577" t="s">
        <v>399</v>
      </c>
      <c r="C5" s="62"/>
      <c r="D5" s="62"/>
      <c r="E5" s="62"/>
      <c r="F5" s="62"/>
      <c r="G5" s="62"/>
      <c r="H5" s="62"/>
      <c r="I5" s="62"/>
      <c r="J5" s="10"/>
      <c r="K5" s="10"/>
      <c r="L5" s="10"/>
      <c r="M5" s="10"/>
      <c r="N5" s="10"/>
      <c r="O5" s="574"/>
    </row>
    <row r="6" spans="1:18">
      <c r="A6" s="62"/>
      <c r="B6" s="577" t="s">
        <v>400</v>
      </c>
      <c r="C6" s="62"/>
      <c r="D6" s="62"/>
      <c r="E6" s="62"/>
      <c r="F6" s="62"/>
      <c r="G6" s="62"/>
      <c r="H6" s="62"/>
      <c r="I6" s="62"/>
      <c r="J6" s="10"/>
      <c r="K6" s="10"/>
      <c r="L6" s="10"/>
      <c r="M6" s="10"/>
      <c r="N6" s="10"/>
      <c r="O6" s="574"/>
    </row>
    <row r="7" spans="1:18">
      <c r="A7" s="67" t="s">
        <v>401</v>
      </c>
      <c r="B7" s="577" t="s">
        <v>402</v>
      </c>
      <c r="C7" s="62"/>
      <c r="D7" s="62"/>
      <c r="E7" s="62"/>
      <c r="F7" s="62"/>
      <c r="G7" s="62"/>
      <c r="H7" s="62"/>
      <c r="I7" s="62"/>
      <c r="J7" s="10"/>
      <c r="K7" s="10"/>
      <c r="L7" s="10"/>
      <c r="M7" s="10"/>
      <c r="N7" s="10"/>
      <c r="O7" s="574"/>
    </row>
    <row r="8" spans="1:18">
      <c r="A8" s="67" t="s">
        <v>403</v>
      </c>
      <c r="B8" s="577" t="s">
        <v>606</v>
      </c>
      <c r="C8" s="62"/>
      <c r="D8" s="62"/>
      <c r="E8" s="62"/>
      <c r="F8" s="62"/>
      <c r="G8" s="62"/>
      <c r="H8" s="62"/>
      <c r="I8" s="62"/>
      <c r="J8" s="10"/>
      <c r="K8" s="10"/>
      <c r="L8" s="10"/>
      <c r="M8" s="10"/>
      <c r="N8" s="10"/>
      <c r="O8" s="574"/>
    </row>
    <row r="9" spans="1:18">
      <c r="A9" s="67" t="s">
        <v>405</v>
      </c>
      <c r="B9" s="578" t="s">
        <v>607</v>
      </c>
      <c r="C9" s="579"/>
      <c r="D9" s="579"/>
      <c r="E9" s="579"/>
      <c r="F9" s="579"/>
      <c r="G9" s="579"/>
      <c r="H9" s="579"/>
      <c r="I9" s="579"/>
      <c r="J9" s="119"/>
      <c r="K9" s="119"/>
      <c r="L9" s="119"/>
      <c r="M9" s="119"/>
      <c r="N9" s="119"/>
      <c r="O9" s="120"/>
    </row>
    <row r="10" spans="1:18">
      <c r="A10" s="62"/>
      <c r="B10" s="62"/>
      <c r="C10" s="62"/>
      <c r="D10" s="62"/>
      <c r="E10" s="62"/>
      <c r="F10" s="62"/>
      <c r="G10" s="62"/>
      <c r="H10" s="62"/>
      <c r="I10" s="62"/>
      <c r="J10" s="10"/>
      <c r="K10" s="10"/>
      <c r="L10" s="10"/>
      <c r="M10" s="10"/>
      <c r="N10" s="10"/>
      <c r="O10" s="10"/>
      <c r="P10" s="10"/>
      <c r="Q10" s="10"/>
    </row>
    <row r="11" spans="1:18">
      <c r="A11" s="62"/>
      <c r="B11" s="62"/>
      <c r="C11" s="62"/>
      <c r="D11" s="62"/>
      <c r="E11" s="62"/>
      <c r="F11" s="62"/>
      <c r="G11" s="62"/>
      <c r="H11" s="62"/>
      <c r="I11" s="62"/>
      <c r="J11" s="10"/>
      <c r="K11" s="10"/>
      <c r="L11" s="10"/>
      <c r="M11" s="10"/>
      <c r="N11" s="10"/>
      <c r="O11" s="10"/>
      <c r="P11" s="10"/>
      <c r="Q11" s="10"/>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67" t="s">
        <v>408</v>
      </c>
      <c r="B13" s="68"/>
      <c r="C13" s="68"/>
      <c r="D13" s="68"/>
      <c r="E13" s="68"/>
      <c r="F13" s="68"/>
      <c r="G13" s="68"/>
      <c r="H13" s="68"/>
      <c r="I13" s="68"/>
      <c r="J13" s="68"/>
      <c r="K13" s="68"/>
      <c r="L13" s="68"/>
      <c r="M13" s="68"/>
      <c r="N13" s="68"/>
      <c r="O13" s="68"/>
      <c r="P13" s="68"/>
      <c r="Q13" s="68"/>
      <c r="R13"/>
    </row>
    <row r="14" spans="1:18">
      <c r="A14" s="10" t="s">
        <v>608</v>
      </c>
      <c r="B14" s="10"/>
      <c r="C14" s="10"/>
      <c r="D14" s="10"/>
      <c r="E14" s="10"/>
      <c r="F14" s="10"/>
      <c r="G14" s="10"/>
      <c r="H14" s="10"/>
      <c r="I14" s="10"/>
      <c r="J14" s="10"/>
      <c r="K14" s="10"/>
      <c r="L14" s="10"/>
      <c r="M14" s="10"/>
      <c r="N14" s="10"/>
      <c r="O14" s="10"/>
    </row>
    <row r="15" spans="1:18">
      <c r="A15" s="61" t="s">
        <v>609</v>
      </c>
      <c r="B15" s="10"/>
      <c r="C15" s="10"/>
      <c r="D15" s="10"/>
      <c r="E15" s="10"/>
      <c r="F15" s="10"/>
      <c r="G15" s="10"/>
      <c r="H15" s="10"/>
      <c r="I15" s="10"/>
      <c r="J15" s="10"/>
      <c r="K15" s="10"/>
      <c r="L15" s="10"/>
      <c r="M15" s="10"/>
      <c r="N15" s="10"/>
      <c r="O15" s="10"/>
    </row>
    <row r="16" spans="1:18">
      <c r="A16" s="61" t="s">
        <v>610</v>
      </c>
      <c r="B16" s="10"/>
      <c r="C16" s="10"/>
      <c r="D16" s="10"/>
      <c r="E16" s="10"/>
      <c r="F16" s="10"/>
      <c r="G16" s="10"/>
      <c r="H16" s="10"/>
      <c r="I16" s="10"/>
      <c r="J16" s="10"/>
      <c r="K16" s="10"/>
      <c r="L16" s="10"/>
      <c r="M16" s="10"/>
      <c r="N16" s="10"/>
      <c r="O16" s="10"/>
    </row>
    <row r="17" spans="1:17">
      <c r="A17" s="10" t="s">
        <v>611</v>
      </c>
      <c r="B17" s="10"/>
      <c r="C17" s="10"/>
      <c r="D17" s="10"/>
      <c r="E17" s="10"/>
      <c r="F17" s="10"/>
      <c r="G17" s="10"/>
      <c r="H17" s="10"/>
      <c r="I17" s="10"/>
      <c r="J17" s="10"/>
      <c r="K17" s="10"/>
      <c r="L17" s="10"/>
      <c r="M17" s="10"/>
      <c r="N17" s="10"/>
      <c r="O17" s="10"/>
    </row>
    <row r="18" spans="1:17">
      <c r="A18" s="10" t="s">
        <v>612</v>
      </c>
      <c r="B18" s="10"/>
      <c r="C18" s="10"/>
      <c r="D18" s="10"/>
      <c r="E18" s="10"/>
      <c r="F18" s="10"/>
      <c r="G18" s="10"/>
      <c r="H18" s="10"/>
      <c r="I18" s="10"/>
      <c r="J18" s="10"/>
      <c r="K18" s="10"/>
      <c r="L18" s="10"/>
      <c r="M18" s="10"/>
      <c r="N18" s="10"/>
      <c r="O18" s="10"/>
    </row>
    <row r="19" spans="1:17">
      <c r="A19" s="10" t="s">
        <v>613</v>
      </c>
      <c r="B19" s="10"/>
      <c r="C19" s="10"/>
      <c r="D19" s="10"/>
      <c r="E19" s="10"/>
      <c r="F19" s="10"/>
      <c r="G19" s="10"/>
      <c r="H19" s="10"/>
      <c r="I19" s="10"/>
      <c r="J19" s="10"/>
      <c r="K19" s="10"/>
      <c r="L19" s="10"/>
      <c r="M19" s="10"/>
      <c r="N19" s="10"/>
      <c r="O19" s="10"/>
    </row>
    <row r="20" spans="1:17">
      <c r="A20" s="91" t="s">
        <v>614</v>
      </c>
      <c r="B20" s="10"/>
      <c r="C20" s="10"/>
      <c r="D20" s="10"/>
      <c r="E20" s="10"/>
      <c r="F20" s="10"/>
      <c r="G20" s="10"/>
      <c r="H20" s="10"/>
      <c r="I20" s="10"/>
      <c r="J20" s="10"/>
      <c r="K20" s="10"/>
      <c r="L20" s="10"/>
      <c r="M20" s="10"/>
      <c r="N20" s="10"/>
      <c r="O20" s="10"/>
    </row>
    <row r="21" spans="1:17">
      <c r="A21" s="91" t="s">
        <v>615</v>
      </c>
      <c r="B21" s="10"/>
      <c r="C21" s="10"/>
      <c r="D21" s="10"/>
      <c r="E21" s="10"/>
      <c r="F21" s="10"/>
      <c r="G21" s="10"/>
      <c r="H21" s="10"/>
      <c r="I21" s="10"/>
      <c r="J21" s="10"/>
      <c r="K21" s="10"/>
      <c r="L21" s="10"/>
      <c r="M21" s="10"/>
      <c r="N21" s="10"/>
      <c r="O21" s="10"/>
    </row>
    <row r="22" spans="1:17">
      <c r="A22" s="10" t="s">
        <v>616</v>
      </c>
      <c r="B22" s="10"/>
      <c r="C22" s="10"/>
      <c r="D22" s="10"/>
      <c r="E22" s="10"/>
      <c r="F22" s="10"/>
      <c r="G22" s="10"/>
      <c r="H22" s="10"/>
      <c r="I22" s="10"/>
      <c r="J22" s="10"/>
      <c r="K22" s="10"/>
      <c r="L22" s="10"/>
      <c r="M22" s="10"/>
      <c r="N22" s="10"/>
      <c r="O22" s="10"/>
    </row>
    <row r="23" spans="1:17">
      <c r="A23" s="10" t="s">
        <v>617</v>
      </c>
      <c r="B23" s="10"/>
      <c r="C23" s="10"/>
      <c r="D23" s="10"/>
      <c r="E23" s="10"/>
      <c r="F23" s="10"/>
      <c r="G23" s="10"/>
      <c r="H23" s="10"/>
      <c r="I23" s="10"/>
      <c r="J23" s="10"/>
      <c r="K23" s="10"/>
      <c r="L23" s="10"/>
      <c r="M23" s="10"/>
      <c r="N23" s="10"/>
      <c r="O23" s="10"/>
    </row>
    <row r="24" spans="1:17">
      <c r="A24" s="10" t="s">
        <v>618</v>
      </c>
      <c r="B24" s="10"/>
      <c r="C24" s="10"/>
      <c r="D24" s="10"/>
      <c r="E24" s="10"/>
      <c r="F24" s="10"/>
      <c r="G24" s="10"/>
      <c r="H24" s="10"/>
      <c r="I24" s="10"/>
      <c r="J24" s="10"/>
      <c r="K24" s="10"/>
      <c r="L24" s="10"/>
      <c r="M24" s="10"/>
      <c r="N24" s="10"/>
      <c r="O24" s="10"/>
    </row>
    <row r="25" spans="1:17">
      <c r="A25" s="10"/>
      <c r="B25" s="10"/>
      <c r="C25" s="10"/>
      <c r="D25" s="10"/>
      <c r="E25" s="10"/>
      <c r="F25" s="10"/>
      <c r="G25" s="10"/>
      <c r="H25" s="10"/>
      <c r="I25" s="10"/>
      <c r="J25" s="10"/>
      <c r="K25" s="10"/>
      <c r="L25" s="10"/>
      <c r="M25" s="10"/>
      <c r="N25" s="10"/>
      <c r="O25" s="10"/>
    </row>
    <row r="26" spans="1:17">
      <c r="A26" s="71" t="s">
        <v>619</v>
      </c>
      <c r="B26" s="36"/>
      <c r="C26" s="36"/>
      <c r="D26" s="36"/>
      <c r="E26" s="36"/>
      <c r="F26" s="37"/>
      <c r="G26" s="13"/>
      <c r="H26" s="13"/>
      <c r="I26" s="10"/>
      <c r="J26" s="10"/>
      <c r="K26" s="10"/>
      <c r="L26" s="10"/>
      <c r="M26" s="10"/>
      <c r="N26" s="10"/>
      <c r="O26" s="10"/>
    </row>
    <row r="27" spans="1:17">
      <c r="A27" s="44" t="s">
        <v>620</v>
      </c>
      <c r="B27" s="36"/>
      <c r="C27" s="36"/>
      <c r="D27" s="36"/>
      <c r="E27" s="36"/>
      <c r="F27" s="37"/>
      <c r="G27" s="60"/>
      <c r="H27" s="40" t="e" cm="1">
        <f t="array" ref="H27">_xlfn.IFS(G27="AOM","CAS 1",G27="non AOM", "CAS 2")</f>
        <v>#N/A</v>
      </c>
      <c r="I27" s="10"/>
      <c r="J27" s="10"/>
      <c r="K27" s="10"/>
      <c r="L27" s="10"/>
      <c r="M27" s="10"/>
      <c r="N27" s="10"/>
      <c r="O27" s="10"/>
    </row>
    <row r="28" spans="1:17">
      <c r="A28" s="44" t="s">
        <v>621</v>
      </c>
      <c r="B28" s="36"/>
      <c r="C28" s="36"/>
      <c r="D28" s="36"/>
      <c r="E28" s="36"/>
      <c r="F28" s="37"/>
      <c r="G28" s="53"/>
      <c r="H28" s="40" t="e" cm="1">
        <f t="array" ref="H28">_xlfn.IFS(G28="Ile de France","CAS 2-IDF",G28="hors Ile de France","CAS 2-hors IDF")</f>
        <v>#N/A</v>
      </c>
      <c r="I28" s="10"/>
      <c r="J28" s="10"/>
      <c r="K28" s="10"/>
      <c r="L28" s="10"/>
      <c r="M28" s="10"/>
      <c r="N28" s="10"/>
      <c r="O28" s="10"/>
    </row>
    <row r="29" spans="1:17">
      <c r="A29" s="10"/>
      <c r="B29" s="10"/>
      <c r="C29" s="10"/>
      <c r="D29" s="10"/>
      <c r="E29" s="10"/>
      <c r="F29" s="10"/>
      <c r="G29" s="10"/>
      <c r="H29" s="10"/>
      <c r="I29" s="10"/>
      <c r="J29" s="10"/>
      <c r="K29" s="10"/>
      <c r="L29" s="10"/>
      <c r="M29" s="10"/>
      <c r="N29" s="10"/>
      <c r="O29" s="10"/>
    </row>
    <row r="30" spans="1:17" ht="21">
      <c r="A30" s="14" t="s">
        <v>622</v>
      </c>
      <c r="B30" s="14" t="s">
        <v>623</v>
      </c>
      <c r="C30" s="14"/>
      <c r="D30" s="14"/>
      <c r="E30" s="14"/>
      <c r="F30" s="14"/>
      <c r="G30" s="14"/>
      <c r="H30" s="14"/>
      <c r="I30" s="14"/>
      <c r="J30" s="14"/>
      <c r="K30" s="14"/>
      <c r="L30" s="14"/>
      <c r="M30" s="14"/>
      <c r="N30" s="14"/>
      <c r="O30" s="14"/>
      <c r="P30" s="14"/>
      <c r="Q30" s="14"/>
    </row>
    <row r="31" spans="1:17">
      <c r="A31" s="10"/>
      <c r="B31" s="10"/>
      <c r="C31" s="10"/>
      <c r="D31" s="10"/>
      <c r="E31" s="10"/>
      <c r="F31" s="10"/>
      <c r="G31" s="10"/>
      <c r="H31" s="10"/>
      <c r="I31" s="10"/>
      <c r="J31" s="10"/>
      <c r="K31" s="10"/>
      <c r="L31" s="10"/>
      <c r="M31" s="10"/>
      <c r="N31" s="10"/>
      <c r="O31" s="10"/>
      <c r="P31" s="10"/>
      <c r="Q31" s="10"/>
    </row>
    <row r="32" spans="1:17" s="557" customFormat="1">
      <c r="A32" s="67" t="s">
        <v>24</v>
      </c>
      <c r="B32" s="68"/>
      <c r="C32" s="68"/>
      <c r="D32" s="68"/>
      <c r="E32" s="68"/>
      <c r="F32" s="68"/>
      <c r="G32" s="68"/>
      <c r="H32" s="68"/>
      <c r="I32" s="68"/>
      <c r="J32" s="68"/>
      <c r="K32" s="68"/>
      <c r="L32" s="68"/>
      <c r="M32" s="68"/>
      <c r="N32" s="68"/>
      <c r="O32" s="68"/>
      <c r="P32" s="68"/>
      <c r="Q32" s="68"/>
    </row>
    <row r="33" spans="1:17">
      <c r="A33" s="32" t="s">
        <v>624</v>
      </c>
      <c r="B33" s="32" t="s">
        <v>410</v>
      </c>
      <c r="C33" s="107"/>
      <c r="D33" s="107"/>
      <c r="E33" s="107"/>
      <c r="F33" s="107"/>
      <c r="G33" s="107"/>
      <c r="H33" s="107"/>
      <c r="I33" s="107"/>
      <c r="J33" s="107"/>
      <c r="K33" s="107"/>
      <c r="L33" s="107"/>
      <c r="M33" s="107"/>
      <c r="N33" s="107"/>
      <c r="O33" s="10"/>
      <c r="P33" s="10"/>
      <c r="Q33" s="10"/>
    </row>
    <row r="34" spans="1:17">
      <c r="A34" s="106" t="s">
        <v>625</v>
      </c>
      <c r="B34" s="13"/>
      <c r="C34" s="104"/>
      <c r="D34" s="104"/>
      <c r="E34" s="104"/>
      <c r="F34" s="104"/>
      <c r="G34" s="104"/>
      <c r="H34" s="104"/>
      <c r="I34" s="104"/>
      <c r="J34" s="104"/>
      <c r="K34" s="104"/>
      <c r="L34" s="104"/>
      <c r="M34" s="104"/>
      <c r="N34" s="104"/>
      <c r="O34" s="104"/>
      <c r="P34" s="104"/>
      <c r="Q34" s="104"/>
    </row>
    <row r="35" spans="1:17">
      <c r="A35" s="90" t="s">
        <v>626</v>
      </c>
      <c r="B35" s="13"/>
      <c r="C35" s="13"/>
      <c r="D35" s="13"/>
      <c r="E35" s="13"/>
      <c r="F35" s="13"/>
      <c r="G35" s="13"/>
      <c r="H35" s="13"/>
      <c r="I35" s="13"/>
      <c r="J35" s="13"/>
      <c r="K35" s="13"/>
      <c r="L35" s="13"/>
      <c r="M35" s="13"/>
      <c r="N35" s="13"/>
      <c r="O35" s="13"/>
      <c r="P35" s="13"/>
      <c r="Q35" s="13"/>
    </row>
    <row r="36" spans="1:17">
      <c r="A36" s="13"/>
      <c r="B36" s="81" t="s">
        <v>420</v>
      </c>
      <c r="C36" s="82"/>
      <c r="D36" s="82"/>
      <c r="E36" s="82"/>
      <c r="F36" s="82"/>
      <c r="G36" s="82"/>
      <c r="H36" s="82"/>
      <c r="I36" s="82"/>
      <c r="J36" s="82"/>
      <c r="K36" s="83"/>
      <c r="L36" s="13"/>
      <c r="M36" s="13"/>
      <c r="N36" s="13"/>
      <c r="O36" s="13"/>
      <c r="P36" s="13"/>
      <c r="Q36" s="13"/>
    </row>
    <row r="37" spans="1:17">
      <c r="A37" s="13"/>
      <c r="B37" s="84"/>
      <c r="C37" s="86"/>
      <c r="D37" s="86"/>
      <c r="E37" s="86"/>
      <c r="F37" s="86"/>
      <c r="G37" s="86"/>
      <c r="H37" s="86"/>
      <c r="I37" s="86"/>
      <c r="J37" s="86"/>
      <c r="K37" s="85"/>
      <c r="L37" s="13"/>
      <c r="M37" s="13"/>
      <c r="N37" s="13"/>
      <c r="O37" s="13"/>
      <c r="P37" s="13"/>
      <c r="Q37" s="13"/>
    </row>
    <row r="38" spans="1:17">
      <c r="A38" s="13"/>
      <c r="B38" s="87"/>
      <c r="C38" s="88"/>
      <c r="D38" s="88"/>
      <c r="E38" s="88"/>
      <c r="F38" s="88"/>
      <c r="G38" s="88"/>
      <c r="H38" s="88"/>
      <c r="I38" s="88"/>
      <c r="J38" s="88"/>
      <c r="K38" s="89"/>
      <c r="L38" s="13"/>
      <c r="M38" s="13"/>
      <c r="N38" s="13"/>
      <c r="O38" s="13"/>
      <c r="P38" s="13"/>
      <c r="Q38" s="13"/>
    </row>
    <row r="39" spans="1:17">
      <c r="A39" s="10"/>
      <c r="B39" s="10"/>
      <c r="C39" s="10"/>
      <c r="D39" s="10"/>
      <c r="E39" s="10"/>
      <c r="F39" s="10"/>
      <c r="G39" s="10"/>
      <c r="H39" s="10"/>
      <c r="I39" s="10"/>
      <c r="J39" s="10"/>
      <c r="K39" s="10"/>
      <c r="L39" s="10"/>
      <c r="M39" s="10"/>
      <c r="N39" s="10"/>
      <c r="O39" s="10"/>
      <c r="P39" s="10"/>
      <c r="Q39" s="10"/>
    </row>
    <row r="40" spans="1:17">
      <c r="A40" s="113" t="s">
        <v>547</v>
      </c>
      <c r="B40" s="114"/>
      <c r="C40" s="114"/>
      <c r="D40" s="114"/>
      <c r="E40" s="114"/>
      <c r="F40" s="114"/>
      <c r="G40" s="114"/>
      <c r="H40" s="114"/>
      <c r="I40" s="114"/>
      <c r="J40" s="114"/>
      <c r="K40" s="114"/>
      <c r="L40" s="114"/>
      <c r="M40" s="114"/>
      <c r="N40" s="114"/>
      <c r="O40" s="115"/>
    </row>
    <row r="41" spans="1:17">
      <c r="A41" s="116" t="s">
        <v>549</v>
      </c>
      <c r="B41" s="112"/>
      <c r="C41" s="112"/>
      <c r="D41" s="112"/>
      <c r="E41" s="112"/>
      <c r="F41" s="112"/>
      <c r="G41" s="112"/>
      <c r="H41" s="112"/>
      <c r="I41" s="112"/>
      <c r="J41" s="112"/>
      <c r="K41" s="112"/>
      <c r="L41" s="112"/>
      <c r="M41" s="112"/>
      <c r="N41" s="112"/>
      <c r="O41" s="117"/>
    </row>
    <row r="42" spans="1:17">
      <c r="A42" s="116" t="s">
        <v>627</v>
      </c>
      <c r="B42" s="112"/>
      <c r="C42" s="112"/>
      <c r="D42" s="112"/>
      <c r="E42" s="112"/>
      <c r="F42" s="112"/>
      <c r="G42" s="112"/>
      <c r="H42" s="112"/>
      <c r="I42" s="112"/>
      <c r="J42" s="112"/>
      <c r="K42" s="112"/>
      <c r="L42" s="112"/>
      <c r="M42" s="112"/>
      <c r="N42" s="112"/>
      <c r="O42" s="117"/>
    </row>
    <row r="43" spans="1:17">
      <c r="A43" s="121"/>
      <c r="B43" s="119"/>
      <c r="C43" s="119"/>
      <c r="D43" s="119"/>
      <c r="E43" s="119"/>
      <c r="F43" s="119"/>
      <c r="G43" s="119"/>
      <c r="H43" s="119"/>
      <c r="I43" s="119"/>
      <c r="J43" s="119"/>
      <c r="K43" s="119"/>
      <c r="L43" s="119"/>
      <c r="M43" s="119"/>
      <c r="N43" s="119"/>
      <c r="O43" s="120"/>
    </row>
    <row r="44" spans="1:17">
      <c r="A44" s="10"/>
      <c r="B44" s="10"/>
      <c r="C44" s="10"/>
      <c r="D44" s="10"/>
      <c r="E44" s="10"/>
      <c r="F44" s="10"/>
      <c r="G44" s="10"/>
      <c r="H44" s="10"/>
      <c r="I44" s="10"/>
      <c r="J44" s="10"/>
      <c r="K44" s="10"/>
      <c r="L44" s="10"/>
      <c r="M44" s="10"/>
      <c r="N44" s="10"/>
      <c r="O44" s="10"/>
      <c r="P44" s="10"/>
      <c r="Q44" s="10"/>
    </row>
    <row r="45" spans="1:17" s="557" customFormat="1">
      <c r="A45" s="67" t="s">
        <v>28</v>
      </c>
      <c r="B45" s="68"/>
      <c r="C45" s="68"/>
      <c r="D45" s="68"/>
      <c r="E45" s="68"/>
      <c r="F45" s="68"/>
      <c r="G45" s="68"/>
      <c r="H45" s="68"/>
      <c r="I45" s="68"/>
      <c r="J45" s="68"/>
      <c r="K45" s="68"/>
      <c r="L45" s="68"/>
      <c r="M45" s="68"/>
      <c r="N45" s="68"/>
      <c r="O45" s="68"/>
      <c r="P45" s="68"/>
      <c r="Q45" s="68"/>
    </row>
    <row r="46" spans="1:17">
      <c r="A46" s="32" t="s">
        <v>624</v>
      </c>
      <c r="B46" s="32" t="s">
        <v>410</v>
      </c>
      <c r="C46" s="10"/>
      <c r="D46" s="10"/>
      <c r="E46" s="10"/>
      <c r="F46" s="10"/>
      <c r="G46" s="10"/>
      <c r="H46" s="10"/>
      <c r="I46" s="10"/>
      <c r="J46" s="10"/>
      <c r="K46" s="10"/>
      <c r="L46" s="10"/>
      <c r="M46" s="10"/>
      <c r="N46" s="10"/>
      <c r="O46" s="10"/>
      <c r="P46" s="10"/>
      <c r="Q46" s="10"/>
    </row>
    <row r="47" spans="1:17">
      <c r="A47" s="69" t="s">
        <v>628</v>
      </c>
      <c r="B47" s="69"/>
      <c r="C47" s="13"/>
      <c r="D47" s="13"/>
      <c r="E47" s="13"/>
      <c r="F47" s="13"/>
      <c r="G47" s="13"/>
      <c r="H47" s="13"/>
      <c r="I47" s="13"/>
      <c r="J47" s="13"/>
      <c r="K47" s="13"/>
      <c r="L47" s="13"/>
      <c r="M47" s="13"/>
      <c r="N47" s="13"/>
      <c r="O47" s="104"/>
      <c r="P47" s="104"/>
      <c r="Q47" s="104"/>
    </row>
    <row r="48" spans="1:17">
      <c r="A48" s="13"/>
      <c r="B48" s="70"/>
      <c r="C48" s="70"/>
      <c r="D48" s="70"/>
      <c r="E48" s="70"/>
      <c r="F48" s="70"/>
      <c r="G48" s="1117" t="s">
        <v>81</v>
      </c>
      <c r="H48" s="1118"/>
      <c r="I48" s="1118"/>
      <c r="J48" s="1118"/>
      <c r="K48" s="1118"/>
      <c r="L48" s="1118"/>
      <c r="M48" s="1118"/>
      <c r="N48" s="1118"/>
      <c r="O48" s="1118"/>
      <c r="P48" s="1119"/>
      <c r="Q48" s="13"/>
    </row>
    <row r="49" spans="1:17">
      <c r="A49" s="13"/>
      <c r="B49" s="266" t="s">
        <v>629</v>
      </c>
      <c r="C49" s="801"/>
      <c r="D49" s="785"/>
      <c r="E49" s="785"/>
      <c r="F49" s="786"/>
      <c r="G49" s="111">
        <v>2026</v>
      </c>
      <c r="H49" s="33">
        <v>2027</v>
      </c>
      <c r="I49" s="34">
        <v>2028</v>
      </c>
      <c r="J49" s="33">
        <v>2029</v>
      </c>
      <c r="K49" s="34">
        <v>2030</v>
      </c>
      <c r="L49" s="33">
        <v>2031</v>
      </c>
      <c r="M49" s="35">
        <v>2032</v>
      </c>
      <c r="N49" s="34">
        <v>2033</v>
      </c>
      <c r="O49" s="33">
        <v>2034</v>
      </c>
      <c r="P49" s="33">
        <v>2035</v>
      </c>
      <c r="Q49" s="13"/>
    </row>
    <row r="50" spans="1:17">
      <c r="A50" s="13"/>
      <c r="B50" s="73" t="s">
        <v>630</v>
      </c>
      <c r="C50" s="802" t="s">
        <v>631</v>
      </c>
      <c r="D50" s="628"/>
      <c r="E50" s="628"/>
      <c r="F50" s="784"/>
      <c r="G50" s="139"/>
      <c r="H50" s="141"/>
      <c r="I50" s="132"/>
      <c r="J50" s="141"/>
      <c r="K50" s="132"/>
      <c r="L50" s="141"/>
      <c r="M50" s="95"/>
      <c r="N50" s="132"/>
      <c r="O50" s="141"/>
      <c r="P50" s="95"/>
      <c r="Q50" s="13"/>
    </row>
    <row r="51" spans="1:17">
      <c r="A51" s="13"/>
      <c r="B51" s="129" t="s">
        <v>632</v>
      </c>
      <c r="C51" s="803"/>
      <c r="D51" s="70"/>
      <c r="E51" s="70"/>
      <c r="F51" s="782"/>
      <c r="G51" s="99"/>
      <c r="H51" s="142"/>
      <c r="I51" s="128"/>
      <c r="J51" s="142"/>
      <c r="K51" s="128"/>
      <c r="L51" s="142"/>
      <c r="M51" s="134"/>
      <c r="N51" s="128"/>
      <c r="O51" s="142"/>
      <c r="P51" s="134"/>
      <c r="Q51" s="13"/>
    </row>
    <row r="52" spans="1:17">
      <c r="A52" s="13"/>
      <c r="B52" s="74" t="s">
        <v>633</v>
      </c>
      <c r="C52" s="804"/>
      <c r="D52" s="631"/>
      <c r="E52" s="631"/>
      <c r="F52" s="783"/>
      <c r="G52" s="140"/>
      <c r="H52" s="143"/>
      <c r="I52" s="136"/>
      <c r="J52" s="143"/>
      <c r="K52" s="136"/>
      <c r="L52" s="143"/>
      <c r="M52" s="137"/>
      <c r="N52" s="136"/>
      <c r="O52" s="143"/>
      <c r="P52" s="137"/>
      <c r="Q52" s="13"/>
    </row>
    <row r="53" spans="1:17">
      <c r="A53" s="13"/>
      <c r="B53" s="266" t="s">
        <v>634</v>
      </c>
      <c r="C53" s="805"/>
      <c r="D53" s="70"/>
      <c r="E53" s="70"/>
      <c r="F53" s="70"/>
      <c r="G53" s="714"/>
      <c r="H53" s="498"/>
      <c r="I53" s="499"/>
      <c r="J53" s="498"/>
      <c r="K53" s="499"/>
      <c r="L53" s="498"/>
      <c r="M53" s="715"/>
      <c r="N53" s="499"/>
      <c r="O53" s="498"/>
      <c r="P53" s="498"/>
      <c r="Q53" s="13"/>
    </row>
    <row r="54" spans="1:17">
      <c r="A54" s="13"/>
      <c r="B54" s="73" t="s">
        <v>630</v>
      </c>
      <c r="C54" s="802" t="s">
        <v>635</v>
      </c>
      <c r="D54" s="628"/>
      <c r="E54" s="628"/>
      <c r="F54" s="784"/>
      <c r="G54" s="99"/>
      <c r="H54" s="142"/>
      <c r="I54" s="128"/>
      <c r="J54" s="142"/>
      <c r="K54" s="128"/>
      <c r="L54" s="142"/>
      <c r="M54" s="134"/>
      <c r="N54" s="128"/>
      <c r="O54" s="142"/>
      <c r="P54" s="134"/>
      <c r="Q54" s="13"/>
    </row>
    <row r="55" spans="1:17">
      <c r="A55" s="13"/>
      <c r="B55" s="129" t="s">
        <v>632</v>
      </c>
      <c r="C55" s="803"/>
      <c r="D55" s="70"/>
      <c r="E55" s="70"/>
      <c r="F55" s="782"/>
      <c r="G55" s="99"/>
      <c r="H55" s="142"/>
      <c r="I55" s="128"/>
      <c r="J55" s="142"/>
      <c r="K55" s="128"/>
      <c r="L55" s="142"/>
      <c r="M55" s="134"/>
      <c r="N55" s="128"/>
      <c r="O55" s="142"/>
      <c r="P55" s="134"/>
      <c r="Q55" s="13"/>
    </row>
    <row r="56" spans="1:17">
      <c r="A56" s="13"/>
      <c r="B56" s="74" t="s">
        <v>633</v>
      </c>
      <c r="C56" s="804"/>
      <c r="D56" s="631"/>
      <c r="E56" s="631"/>
      <c r="F56" s="783"/>
      <c r="G56" s="99"/>
      <c r="H56" s="142"/>
      <c r="I56" s="128"/>
      <c r="J56" s="142"/>
      <c r="K56" s="128"/>
      <c r="L56" s="142"/>
      <c r="M56" s="134"/>
      <c r="N56" s="128"/>
      <c r="O56" s="142"/>
      <c r="P56" s="134"/>
      <c r="Q56" s="13"/>
    </row>
    <row r="57" spans="1:17">
      <c r="A57" s="13"/>
      <c r="B57" s="232" t="s">
        <v>636</v>
      </c>
      <c r="C57" s="805"/>
      <c r="D57" s="70"/>
      <c r="E57" s="70"/>
      <c r="F57" s="70"/>
      <c r="G57" s="111"/>
      <c r="H57" s="33"/>
      <c r="I57" s="34"/>
      <c r="J57" s="33"/>
      <c r="K57" s="34"/>
      <c r="L57" s="33"/>
      <c r="M57" s="35"/>
      <c r="N57" s="34"/>
      <c r="O57" s="33"/>
      <c r="P57" s="33"/>
      <c r="Q57" s="13"/>
    </row>
    <row r="58" spans="1:17">
      <c r="A58" s="13"/>
      <c r="B58" s="73" t="s">
        <v>630</v>
      </c>
      <c r="C58" s="802" t="s">
        <v>637</v>
      </c>
      <c r="D58" s="628"/>
      <c r="E58" s="628"/>
      <c r="F58" s="784"/>
      <c r="G58" s="139"/>
      <c r="H58" s="141"/>
      <c r="I58" s="132"/>
      <c r="J58" s="141"/>
      <c r="K58" s="132"/>
      <c r="L58" s="141"/>
      <c r="M58" s="95"/>
      <c r="N58" s="132"/>
      <c r="O58" s="141"/>
      <c r="P58" s="95"/>
      <c r="Q58" s="13"/>
    </row>
    <row r="59" spans="1:17">
      <c r="A59" s="13"/>
      <c r="B59" s="129" t="s">
        <v>632</v>
      </c>
      <c r="C59" s="799"/>
      <c r="D59" s="70"/>
      <c r="E59" s="70"/>
      <c r="F59" s="782"/>
      <c r="G59" s="99"/>
      <c r="H59" s="142"/>
      <c r="I59" s="128"/>
      <c r="J59" s="142"/>
      <c r="K59" s="128"/>
      <c r="L59" s="142"/>
      <c r="M59" s="134"/>
      <c r="N59" s="128"/>
      <c r="O59" s="142"/>
      <c r="P59" s="134"/>
      <c r="Q59" s="13"/>
    </row>
    <row r="60" spans="1:17">
      <c r="A60" s="13"/>
      <c r="B60" s="74" t="s">
        <v>638</v>
      </c>
      <c r="C60" s="800"/>
      <c r="D60" s="631"/>
      <c r="E60" s="631"/>
      <c r="F60" s="783"/>
      <c r="G60" s="687" t="s">
        <v>639</v>
      </c>
      <c r="H60" s="756"/>
      <c r="I60" s="757"/>
      <c r="J60" s="756"/>
      <c r="K60" s="757"/>
      <c r="L60" s="756"/>
      <c r="M60" s="685"/>
      <c r="N60" s="757"/>
      <c r="O60" s="756"/>
      <c r="P60" s="685"/>
      <c r="Q60" s="13"/>
    </row>
    <row r="61" spans="1:17">
      <c r="A61" s="10"/>
      <c r="B61" s="10"/>
      <c r="C61" s="10"/>
      <c r="D61" s="10"/>
      <c r="E61" s="10"/>
      <c r="F61" s="10"/>
      <c r="G61" s="10"/>
      <c r="H61" s="10"/>
      <c r="I61" s="10"/>
      <c r="J61" s="10"/>
      <c r="K61" s="10"/>
      <c r="L61" s="10"/>
      <c r="M61" s="10"/>
      <c r="N61" s="10"/>
      <c r="O61" s="10"/>
    </row>
    <row r="62" spans="1:17">
      <c r="A62" s="113" t="s">
        <v>547</v>
      </c>
      <c r="B62" s="114"/>
      <c r="C62" s="114"/>
      <c r="D62" s="114"/>
      <c r="E62" s="114"/>
      <c r="F62" s="114"/>
      <c r="G62" s="114"/>
      <c r="H62" s="114"/>
      <c r="I62" s="114"/>
      <c r="J62" s="114"/>
      <c r="K62" s="114"/>
      <c r="L62" s="114"/>
      <c r="M62" s="114"/>
      <c r="N62" s="114"/>
      <c r="O62" s="115"/>
    </row>
    <row r="63" spans="1:17">
      <c r="A63" s="116" t="s">
        <v>640</v>
      </c>
      <c r="B63" s="112"/>
      <c r="C63" s="112"/>
      <c r="D63" s="112"/>
      <c r="E63" s="112"/>
      <c r="F63" s="112"/>
      <c r="G63" s="112"/>
      <c r="H63" s="112"/>
      <c r="I63" s="112"/>
      <c r="J63" s="112"/>
      <c r="K63" s="112"/>
      <c r="L63" s="112"/>
      <c r="M63" s="112"/>
      <c r="N63" s="112"/>
      <c r="O63" s="117"/>
    </row>
    <row r="64" spans="1:17" ht="45">
      <c r="A64" s="116"/>
      <c r="B64" s="152" t="s">
        <v>641</v>
      </c>
      <c r="C64" s="153" t="s">
        <v>642</v>
      </c>
      <c r="D64" s="153" t="s">
        <v>643</v>
      </c>
      <c r="E64" s="170" t="s">
        <v>644</v>
      </c>
      <c r="F64" s="112"/>
      <c r="G64" s="112"/>
      <c r="H64" s="112"/>
      <c r="I64" s="112"/>
      <c r="J64" s="112"/>
      <c r="K64" s="112"/>
      <c r="L64" s="112"/>
      <c r="M64" s="112"/>
      <c r="N64" s="112"/>
      <c r="O64" s="117"/>
    </row>
    <row r="65" spans="1:18">
      <c r="A65" s="116"/>
      <c r="B65" s="124" t="s">
        <v>645</v>
      </c>
      <c r="C65" s="246">
        <v>0</v>
      </c>
      <c r="D65" s="112" t="s">
        <v>189</v>
      </c>
      <c r="E65" s="112" t="s">
        <v>646</v>
      </c>
      <c r="F65" s="112"/>
      <c r="G65" s="112"/>
      <c r="H65" s="112"/>
      <c r="I65" s="112"/>
      <c r="J65" s="112"/>
      <c r="K65" s="112"/>
      <c r="L65" s="112"/>
      <c r="M65" s="112"/>
      <c r="N65" s="112"/>
      <c r="O65" s="117"/>
    </row>
    <row r="66" spans="1:18">
      <c r="A66" s="116"/>
      <c r="B66" s="124" t="s">
        <v>632</v>
      </c>
      <c r="C66" s="246">
        <v>0.18</v>
      </c>
      <c r="D66" s="247">
        <v>1.4999999999999999E-2</v>
      </c>
      <c r="E66" s="112" t="s">
        <v>647</v>
      </c>
      <c r="F66" s="112"/>
      <c r="G66" s="112"/>
      <c r="H66" s="112"/>
      <c r="I66" s="112"/>
      <c r="J66" s="112"/>
      <c r="K66" s="112"/>
      <c r="L66" s="112"/>
      <c r="M66" s="112"/>
      <c r="N66" s="112"/>
      <c r="O66" s="117"/>
    </row>
    <row r="67" spans="1:18">
      <c r="A67" s="116"/>
      <c r="B67" s="124" t="s">
        <v>648</v>
      </c>
      <c r="C67" s="246">
        <v>0.67</v>
      </c>
      <c r="D67" s="246" t="s">
        <v>649</v>
      </c>
      <c r="E67" s="112" t="s">
        <v>650</v>
      </c>
      <c r="F67" s="112"/>
      <c r="G67" s="112"/>
      <c r="H67" s="112"/>
      <c r="I67" s="112"/>
      <c r="J67" s="112"/>
      <c r="K67" s="112"/>
      <c r="L67" s="112"/>
      <c r="M67" s="112"/>
      <c r="N67" s="112"/>
      <c r="O67" s="117"/>
    </row>
    <row r="68" spans="1:18">
      <c r="A68" s="122"/>
      <c r="B68" s="119"/>
      <c r="C68" s="119"/>
      <c r="D68" s="246"/>
      <c r="E68" s="119"/>
      <c r="F68" s="119"/>
      <c r="G68" s="119"/>
      <c r="H68" s="119"/>
      <c r="I68" s="119"/>
      <c r="J68" s="119"/>
      <c r="K68" s="119"/>
      <c r="L68" s="119"/>
      <c r="M68" s="119"/>
      <c r="N68" s="119"/>
      <c r="O68" s="120"/>
    </row>
    <row r="69" spans="1:18">
      <c r="A69" s="10"/>
      <c r="B69" s="10"/>
      <c r="C69" s="10"/>
      <c r="D69" s="10"/>
      <c r="E69" s="10"/>
      <c r="F69" s="10"/>
      <c r="G69" s="10"/>
      <c r="H69" s="10"/>
      <c r="I69" s="10"/>
      <c r="J69" s="10"/>
      <c r="K69" s="10"/>
      <c r="L69" s="10"/>
      <c r="M69" s="10"/>
      <c r="N69" s="10"/>
      <c r="O69" s="10"/>
    </row>
    <row r="70" spans="1:18" s="557" customFormat="1">
      <c r="A70" s="67" t="s">
        <v>31</v>
      </c>
      <c r="B70" s="68"/>
      <c r="C70" s="68"/>
      <c r="D70" s="68"/>
      <c r="E70" s="68"/>
      <c r="F70" s="68"/>
      <c r="G70" s="68"/>
      <c r="H70" s="68"/>
      <c r="I70" s="68"/>
      <c r="J70" s="68"/>
      <c r="K70" s="68"/>
      <c r="L70" s="68"/>
      <c r="M70" s="68"/>
      <c r="N70" s="68"/>
      <c r="O70" s="68"/>
      <c r="P70" s="68"/>
      <c r="Q70" s="68"/>
      <c r="R70"/>
    </row>
    <row r="71" spans="1:18">
      <c r="A71" s="32" t="s">
        <v>651</v>
      </c>
      <c r="B71" s="32" t="s">
        <v>410</v>
      </c>
      <c r="C71" s="10"/>
      <c r="D71" s="10"/>
      <c r="E71" s="10"/>
      <c r="F71" s="10"/>
      <c r="G71" s="10"/>
      <c r="H71" s="10"/>
      <c r="I71" s="10"/>
      <c r="J71" s="10"/>
      <c r="K71" s="10"/>
      <c r="L71" s="10"/>
      <c r="M71" s="10"/>
      <c r="N71" s="10"/>
      <c r="O71" s="10"/>
      <c r="P71" s="10"/>
      <c r="Q71" s="10"/>
    </row>
    <row r="72" spans="1:18">
      <c r="A72" s="69" t="s">
        <v>652</v>
      </c>
      <c r="B72" s="13"/>
      <c r="C72" s="13"/>
      <c r="D72" s="13"/>
      <c r="E72" s="13"/>
      <c r="F72" s="13"/>
      <c r="G72" s="13"/>
      <c r="H72" s="13"/>
      <c r="I72" s="13"/>
      <c r="J72" s="13"/>
      <c r="K72" s="13"/>
      <c r="L72" s="13"/>
      <c r="M72" s="13"/>
      <c r="N72" s="13"/>
      <c r="O72" s="104"/>
      <c r="P72" s="104"/>
      <c r="Q72" s="104"/>
    </row>
    <row r="73" spans="1:18">
      <c r="A73" s="13"/>
      <c r="B73" s="13"/>
      <c r="C73" s="13"/>
      <c r="D73" s="13"/>
      <c r="E73" s="13"/>
      <c r="F73" s="619" t="s">
        <v>80</v>
      </c>
      <c r="G73" s="1117" t="s">
        <v>81</v>
      </c>
      <c r="H73" s="1118"/>
      <c r="I73" s="1118"/>
      <c r="J73" s="1118"/>
      <c r="K73" s="1118"/>
      <c r="L73" s="1118"/>
      <c r="M73" s="1118"/>
      <c r="N73" s="1118"/>
      <c r="O73" s="1118"/>
      <c r="P73" s="1119"/>
      <c r="Q73" s="13"/>
    </row>
    <row r="74" spans="1:18" ht="45">
      <c r="A74" s="13"/>
      <c r="B74" s="93"/>
      <c r="C74" s="602" t="s">
        <v>451</v>
      </c>
      <c r="D74" s="478" t="s">
        <v>452</v>
      </c>
      <c r="E74" s="358"/>
      <c r="F74" s="620">
        <v>0</v>
      </c>
      <c r="G74" s="33">
        <v>2026</v>
      </c>
      <c r="H74" s="34">
        <v>2027</v>
      </c>
      <c r="I74" s="33">
        <v>2028</v>
      </c>
      <c r="J74" s="34">
        <v>2029</v>
      </c>
      <c r="K74" s="33">
        <v>2030</v>
      </c>
      <c r="L74" s="34">
        <v>2031</v>
      </c>
      <c r="M74" s="33">
        <v>2032</v>
      </c>
      <c r="N74" s="34">
        <v>2033</v>
      </c>
      <c r="O74" s="33">
        <v>2034</v>
      </c>
      <c r="P74" s="33">
        <v>2035</v>
      </c>
      <c r="Q74" s="13"/>
    </row>
    <row r="75" spans="1:18">
      <c r="A75" s="13"/>
      <c r="B75" s="93" t="s">
        <v>653</v>
      </c>
      <c r="C75" s="498"/>
      <c r="D75" s="498"/>
      <c r="E75" s="358"/>
      <c r="F75" s="33"/>
      <c r="G75" s="111"/>
      <c r="H75" s="33"/>
      <c r="I75" s="34"/>
      <c r="J75" s="33"/>
      <c r="K75" s="34"/>
      <c r="L75" s="33"/>
      <c r="M75" s="35"/>
      <c r="N75" s="34"/>
      <c r="O75" s="33"/>
      <c r="P75" s="33"/>
      <c r="Q75" s="13"/>
    </row>
    <row r="76" spans="1:18">
      <c r="A76" s="13"/>
      <c r="B76" s="73" t="s">
        <v>630</v>
      </c>
      <c r="C76" s="603"/>
      <c r="D76" s="585"/>
      <c r="E76" s="358"/>
      <c r="F76" s="131"/>
      <c r="G76" s="686">
        <f>F76*(1+'BDD Coûts unitaires repères'!$K$13)^('TRA_TRA COMMUN'!$G$74-'TRA_TRA COMMUN'!$F$74)</f>
        <v>0</v>
      </c>
      <c r="H76" s="749">
        <f>G76*(1+'BDD Coûts unitaires repères'!L$13)</f>
        <v>0</v>
      </c>
      <c r="I76" s="750">
        <f>H76*(1+'BDD Coûts unitaires repères'!M$13)</f>
        <v>0</v>
      </c>
      <c r="J76" s="749">
        <f>I76*(1+'BDD Coûts unitaires repères'!N$13)</f>
        <v>0</v>
      </c>
      <c r="K76" s="750">
        <f>J76*(1+'BDD Coûts unitaires repères'!O$13)</f>
        <v>0</v>
      </c>
      <c r="L76" s="749">
        <f>K76*(1+'BDD Coûts unitaires repères'!P$13)</f>
        <v>0</v>
      </c>
      <c r="M76" s="751">
        <f>L76*(1+'BDD Coûts unitaires repères'!Q$13)</f>
        <v>0</v>
      </c>
      <c r="N76" s="750">
        <f>M76*(1+'BDD Coûts unitaires repères'!R$13)</f>
        <v>0</v>
      </c>
      <c r="O76" s="749">
        <f>N76*(1+'BDD Coûts unitaires repères'!S$13)</f>
        <v>0</v>
      </c>
      <c r="P76" s="751">
        <f>O76*(1+'BDD Coûts unitaires repères'!T$13)</f>
        <v>0</v>
      </c>
      <c r="Q76" s="13"/>
    </row>
    <row r="77" spans="1:18">
      <c r="A77" s="13"/>
      <c r="B77" s="129" t="s">
        <v>632</v>
      </c>
      <c r="C77" s="603"/>
      <c r="D77" s="585"/>
      <c r="E77" s="358"/>
      <c r="F77" s="133"/>
      <c r="G77" s="752">
        <f>F77*(1+'BDD Coûts unitaires repères'!$K$13)^('TRA_TRA COMMUN'!$G$74-'TRA_TRA COMMUN'!$F$74)</f>
        <v>0</v>
      </c>
      <c r="H77" s="753">
        <f>G77*(1+'BDD Coûts unitaires repères'!L$13)</f>
        <v>0</v>
      </c>
      <c r="I77" s="754">
        <f>H77*(1+'BDD Coûts unitaires repères'!M$13)</f>
        <v>0</v>
      </c>
      <c r="J77" s="753">
        <f>I77*(1+'BDD Coûts unitaires repères'!N$13)</f>
        <v>0</v>
      </c>
      <c r="K77" s="754">
        <f>J77*(1+'BDD Coûts unitaires repères'!O$13)</f>
        <v>0</v>
      </c>
      <c r="L77" s="753">
        <f>K77*(1+'BDD Coûts unitaires repères'!P$13)</f>
        <v>0</v>
      </c>
      <c r="M77" s="755">
        <f>L77*(1+'BDD Coûts unitaires repères'!Q$13)</f>
        <v>0</v>
      </c>
      <c r="N77" s="754">
        <f>M77*(1+'BDD Coûts unitaires repères'!R$13)</f>
        <v>0</v>
      </c>
      <c r="O77" s="753">
        <f>N77*(1+'BDD Coûts unitaires repères'!S$13)</f>
        <v>0</v>
      </c>
      <c r="P77" s="755">
        <f>O77*(1+'BDD Coûts unitaires repères'!T$13)</f>
        <v>0</v>
      </c>
      <c r="Q77" s="13"/>
    </row>
    <row r="78" spans="1:18">
      <c r="A78" s="13"/>
      <c r="B78" s="74" t="s">
        <v>633</v>
      </c>
      <c r="C78" s="603"/>
      <c r="D78" s="585"/>
      <c r="E78" s="358"/>
      <c r="F78" s="133"/>
      <c r="G78" s="687">
        <f>F78*(1+'BDD Coûts unitaires repères'!$K$13)^('TRA_TRA COMMUN'!$G$74-'TRA_TRA COMMUN'!$F$74)</f>
        <v>0</v>
      </c>
      <c r="H78" s="756">
        <f>G78*(1+'BDD Coûts unitaires repères'!L$13)</f>
        <v>0</v>
      </c>
      <c r="I78" s="757">
        <f>H78*(1+'BDD Coûts unitaires repères'!M$13)</f>
        <v>0</v>
      </c>
      <c r="J78" s="756">
        <f>I78*(1+'BDD Coûts unitaires repères'!N$13)</f>
        <v>0</v>
      </c>
      <c r="K78" s="757">
        <f>J78*(1+'BDD Coûts unitaires repères'!O$13)</f>
        <v>0</v>
      </c>
      <c r="L78" s="756">
        <f>K78*(1+'BDD Coûts unitaires repères'!P$13)</f>
        <v>0</v>
      </c>
      <c r="M78" s="685">
        <f>L78*(1+'BDD Coûts unitaires repères'!Q$13)</f>
        <v>0</v>
      </c>
      <c r="N78" s="757">
        <f>M78*(1+'BDD Coûts unitaires repères'!R$13)</f>
        <v>0</v>
      </c>
      <c r="O78" s="756">
        <f>N78*(1+'BDD Coûts unitaires repères'!S$13)</f>
        <v>0</v>
      </c>
      <c r="P78" s="685">
        <f>O78*(1+'BDD Coûts unitaires repères'!T$13)</f>
        <v>0</v>
      </c>
      <c r="Q78" s="13"/>
    </row>
    <row r="79" spans="1:18">
      <c r="A79" s="13"/>
      <c r="B79" s="93" t="s">
        <v>654</v>
      </c>
      <c r="C79" s="498"/>
      <c r="D79" s="498"/>
      <c r="E79" s="358"/>
      <c r="F79" s="498"/>
      <c r="G79" s="714"/>
      <c r="H79" s="498"/>
      <c r="I79" s="499"/>
      <c r="J79" s="498"/>
      <c r="K79" s="499"/>
      <c r="L79" s="498"/>
      <c r="M79" s="715"/>
      <c r="N79" s="499"/>
      <c r="O79" s="498"/>
      <c r="P79" s="498"/>
      <c r="Q79" s="13"/>
    </row>
    <row r="80" spans="1:18">
      <c r="A80" s="13"/>
      <c r="B80" s="73" t="s">
        <v>630</v>
      </c>
      <c r="C80" s="603"/>
      <c r="D80" s="585"/>
      <c r="E80" s="358"/>
      <c r="F80" s="133"/>
      <c r="G80" s="686">
        <f>F80*(1+'BDD Coûts unitaires repères'!$K$13)^('TRA_TRA COMMUN'!$G$74-'TRA_TRA COMMUN'!$F$74)</f>
        <v>0</v>
      </c>
      <c r="H80" s="753">
        <f>G80*(1+'BDD Coûts unitaires repères'!L$13)</f>
        <v>0</v>
      </c>
      <c r="I80" s="754">
        <f>H80*(1+'BDD Coûts unitaires repères'!M$13)</f>
        <v>0</v>
      </c>
      <c r="J80" s="753">
        <f>I80*(1+'BDD Coûts unitaires repères'!N$13)</f>
        <v>0</v>
      </c>
      <c r="K80" s="754">
        <f>J80*(1+'BDD Coûts unitaires repères'!O$13)</f>
        <v>0</v>
      </c>
      <c r="L80" s="753">
        <f>K80*(1+'BDD Coûts unitaires repères'!P$13)</f>
        <v>0</v>
      </c>
      <c r="M80" s="755">
        <f>L80*(1+'BDD Coûts unitaires repères'!Q$13)</f>
        <v>0</v>
      </c>
      <c r="N80" s="754">
        <f>M80*(1+'BDD Coûts unitaires repères'!R$13)</f>
        <v>0</v>
      </c>
      <c r="O80" s="753">
        <f>N80*(1+'BDD Coûts unitaires repères'!S$13)</f>
        <v>0</v>
      </c>
      <c r="P80" s="755">
        <f>O80*(1+'BDD Coûts unitaires repères'!T$13)</f>
        <v>0</v>
      </c>
      <c r="Q80" s="13"/>
    </row>
    <row r="81" spans="1:18">
      <c r="A81" s="13"/>
      <c r="B81" s="129" t="s">
        <v>632</v>
      </c>
      <c r="C81" s="603"/>
      <c r="D81" s="585"/>
      <c r="E81" s="358"/>
      <c r="F81" s="133"/>
      <c r="G81" s="752">
        <f>F81*(1+'BDD Coûts unitaires repères'!$K$13)^('TRA_TRA COMMUN'!$G$74-'TRA_TRA COMMUN'!$F$74)</f>
        <v>0</v>
      </c>
      <c r="H81" s="753">
        <f>G81*(1+'BDD Coûts unitaires repères'!L$13)</f>
        <v>0</v>
      </c>
      <c r="I81" s="754">
        <f>H81*(1+'BDD Coûts unitaires repères'!M$13)</f>
        <v>0</v>
      </c>
      <c r="J81" s="753">
        <f>I81*(1+'BDD Coûts unitaires repères'!N$13)</f>
        <v>0</v>
      </c>
      <c r="K81" s="754">
        <f>J81*(1+'BDD Coûts unitaires repères'!O$13)</f>
        <v>0</v>
      </c>
      <c r="L81" s="753">
        <f>K81*(1+'BDD Coûts unitaires repères'!P$13)</f>
        <v>0</v>
      </c>
      <c r="M81" s="755">
        <f>L81*(1+'BDD Coûts unitaires repères'!Q$13)</f>
        <v>0</v>
      </c>
      <c r="N81" s="754">
        <f>M81*(1+'BDD Coûts unitaires repères'!R$13)</f>
        <v>0</v>
      </c>
      <c r="O81" s="753">
        <f>N81*(1+'BDD Coûts unitaires repères'!S$13)</f>
        <v>0</v>
      </c>
      <c r="P81" s="755">
        <f>O81*(1+'BDD Coûts unitaires repères'!T$13)</f>
        <v>0</v>
      </c>
      <c r="Q81" s="13"/>
    </row>
    <row r="82" spans="1:18">
      <c r="A82" s="13"/>
      <c r="B82" s="74" t="s">
        <v>633</v>
      </c>
      <c r="C82" s="603"/>
      <c r="D82" s="585"/>
      <c r="E82" s="358"/>
      <c r="F82" s="133"/>
      <c r="G82" s="687">
        <f>F82*(1+'BDD Coûts unitaires repères'!$K$13)^('TRA_TRA COMMUN'!$G$74-'TRA_TRA COMMUN'!$F$74)</f>
        <v>0</v>
      </c>
      <c r="H82" s="756">
        <f>G82*(1+'BDD Coûts unitaires repères'!L$13)</f>
        <v>0</v>
      </c>
      <c r="I82" s="757">
        <f>H82*(1+'BDD Coûts unitaires repères'!M$13)</f>
        <v>0</v>
      </c>
      <c r="J82" s="756">
        <f>I82*(1+'BDD Coûts unitaires repères'!N$13)</f>
        <v>0</v>
      </c>
      <c r="K82" s="757">
        <f>J82*(1+'BDD Coûts unitaires repères'!O$13)</f>
        <v>0</v>
      </c>
      <c r="L82" s="756">
        <f>K82*(1+'BDD Coûts unitaires repères'!P$13)</f>
        <v>0</v>
      </c>
      <c r="M82" s="685">
        <f>L82*(1+'BDD Coûts unitaires repères'!Q$13)</f>
        <v>0</v>
      </c>
      <c r="N82" s="757">
        <f>M82*(1+'BDD Coûts unitaires repères'!R$13)</f>
        <v>0</v>
      </c>
      <c r="O82" s="756">
        <f>N82*(1+'BDD Coûts unitaires repères'!S$13)</f>
        <v>0</v>
      </c>
      <c r="P82" s="685">
        <f>O82*(1+'BDD Coûts unitaires repères'!T$13)</f>
        <v>0</v>
      </c>
      <c r="Q82" s="13"/>
    </row>
    <row r="83" spans="1:18">
      <c r="A83" s="13"/>
      <c r="B83" s="171" t="s">
        <v>655</v>
      </c>
      <c r="C83" s="498"/>
      <c r="D83" s="498"/>
      <c r="E83" s="358"/>
      <c r="F83" s="498"/>
      <c r="G83" s="714"/>
      <c r="H83" s="498"/>
      <c r="I83" s="499"/>
      <c r="J83" s="498"/>
      <c r="K83" s="499"/>
      <c r="L83" s="498"/>
      <c r="M83" s="715"/>
      <c r="N83" s="499"/>
      <c r="O83" s="498"/>
      <c r="P83" s="33"/>
      <c r="Q83" s="13"/>
    </row>
    <row r="84" spans="1:18">
      <c r="A84" s="13"/>
      <c r="B84" s="73" t="s">
        <v>630</v>
      </c>
      <c r="C84" s="603"/>
      <c r="D84" s="585"/>
      <c r="E84" s="358"/>
      <c r="F84" s="133"/>
      <c r="G84" s="752">
        <f t="shared" ref="G84:P84" si="0">F84</f>
        <v>0</v>
      </c>
      <c r="H84" s="752">
        <f t="shared" si="0"/>
        <v>0</v>
      </c>
      <c r="I84" s="752">
        <f t="shared" si="0"/>
        <v>0</v>
      </c>
      <c r="J84" s="752">
        <f t="shared" si="0"/>
        <v>0</v>
      </c>
      <c r="K84" s="752">
        <f t="shared" si="0"/>
        <v>0</v>
      </c>
      <c r="L84" s="752">
        <f t="shared" si="0"/>
        <v>0</v>
      </c>
      <c r="M84" s="752">
        <f t="shared" si="0"/>
        <v>0</v>
      </c>
      <c r="N84" s="752">
        <f t="shared" si="0"/>
        <v>0</v>
      </c>
      <c r="O84" s="752">
        <f t="shared" si="0"/>
        <v>0</v>
      </c>
      <c r="P84" s="749">
        <f t="shared" si="0"/>
        <v>0</v>
      </c>
      <c r="Q84" s="13"/>
    </row>
    <row r="85" spans="1:18">
      <c r="A85" s="13"/>
      <c r="B85" s="129" t="s">
        <v>632</v>
      </c>
      <c r="C85" s="603"/>
      <c r="D85" s="585"/>
      <c r="E85" s="358"/>
      <c r="F85" s="133"/>
      <c r="G85" s="752">
        <f t="shared" ref="G85:P85" si="1">F85</f>
        <v>0</v>
      </c>
      <c r="H85" s="752">
        <f t="shared" si="1"/>
        <v>0</v>
      </c>
      <c r="I85" s="752">
        <f t="shared" si="1"/>
        <v>0</v>
      </c>
      <c r="J85" s="752">
        <f t="shared" si="1"/>
        <v>0</v>
      </c>
      <c r="K85" s="752">
        <f t="shared" si="1"/>
        <v>0</v>
      </c>
      <c r="L85" s="752">
        <f t="shared" si="1"/>
        <v>0</v>
      </c>
      <c r="M85" s="752">
        <f t="shared" si="1"/>
        <v>0</v>
      </c>
      <c r="N85" s="752">
        <f t="shared" si="1"/>
        <v>0</v>
      </c>
      <c r="O85" s="752">
        <f t="shared" si="1"/>
        <v>0</v>
      </c>
      <c r="P85" s="753">
        <f t="shared" si="1"/>
        <v>0</v>
      </c>
      <c r="Q85" s="13"/>
    </row>
    <row r="86" spans="1:18">
      <c r="A86" s="13"/>
      <c r="B86" s="74" t="s">
        <v>638</v>
      </c>
      <c r="C86" s="603"/>
      <c r="D86" s="585"/>
      <c r="E86" s="358"/>
      <c r="F86" s="798" t="s">
        <v>639</v>
      </c>
      <c r="G86" s="687"/>
      <c r="H86" s="756"/>
      <c r="I86" s="757"/>
      <c r="J86" s="756"/>
      <c r="K86" s="757"/>
      <c r="L86" s="756"/>
      <c r="M86" s="685"/>
      <c r="N86" s="757"/>
      <c r="O86" s="687"/>
      <c r="P86" s="756"/>
      <c r="Q86" s="13"/>
    </row>
    <row r="87" spans="1:18">
      <c r="A87" s="13"/>
      <c r="B87" s="13"/>
      <c r="C87" s="13"/>
      <c r="D87" s="13"/>
      <c r="E87" s="13"/>
      <c r="F87" s="13"/>
      <c r="G87" s="541" t="s">
        <v>656</v>
      </c>
      <c r="H87" s="13"/>
      <c r="I87" s="13"/>
      <c r="J87" s="13"/>
      <c r="K87" s="13"/>
      <c r="L87" s="13"/>
      <c r="M87" s="754"/>
      <c r="N87" s="754"/>
      <c r="O87" s="754"/>
      <c r="P87" s="754"/>
      <c r="Q87" s="13"/>
    </row>
    <row r="88" spans="1:18">
      <c r="A88" s="10"/>
      <c r="B88" s="10"/>
      <c r="C88" s="10"/>
      <c r="D88" s="10"/>
      <c r="E88" s="10"/>
      <c r="F88" s="10"/>
      <c r="G88" s="10"/>
      <c r="H88" s="10"/>
      <c r="I88" s="10"/>
      <c r="J88" s="10"/>
      <c r="K88" s="10"/>
      <c r="L88" s="10"/>
      <c r="M88" s="10"/>
      <c r="N88" s="10"/>
      <c r="O88" s="10"/>
    </row>
    <row r="89" spans="1:18">
      <c r="A89" s="113" t="s">
        <v>547</v>
      </c>
      <c r="B89" s="114"/>
      <c r="C89" s="114"/>
      <c r="D89" s="114"/>
      <c r="E89" s="114"/>
      <c r="F89" s="114"/>
      <c r="G89" s="114"/>
      <c r="H89" s="114"/>
      <c r="I89" s="114"/>
      <c r="J89" s="114"/>
      <c r="K89" s="114"/>
      <c r="L89" s="114"/>
      <c r="M89" s="114"/>
      <c r="N89" s="114"/>
      <c r="O89" s="115"/>
    </row>
    <row r="90" spans="1:18">
      <c r="A90" s="116" t="s">
        <v>468</v>
      </c>
      <c r="B90" s="112"/>
      <c r="C90" s="599"/>
      <c r="D90" s="112"/>
      <c r="E90" s="112"/>
      <c r="F90" s="112"/>
      <c r="G90" s="112"/>
      <c r="H90" s="112"/>
      <c r="I90" s="112"/>
      <c r="J90" s="112"/>
      <c r="K90" s="112"/>
      <c r="L90" s="112"/>
      <c r="M90" s="112"/>
      <c r="N90" s="112"/>
      <c r="O90" s="117"/>
      <c r="P90" s="112"/>
      <c r="Q90" s="112"/>
    </row>
    <row r="91" spans="1:18">
      <c r="A91" s="451" t="s">
        <v>3</v>
      </c>
      <c r="B91" s="119"/>
      <c r="C91" s="119"/>
      <c r="D91" s="119"/>
      <c r="E91" s="119"/>
      <c r="F91" s="119"/>
      <c r="G91" s="119"/>
      <c r="H91" s="119"/>
      <c r="I91" s="119"/>
      <c r="J91" s="119"/>
      <c r="K91" s="119"/>
      <c r="L91" s="119"/>
      <c r="M91" s="119"/>
      <c r="N91" s="119"/>
      <c r="O91" s="120"/>
    </row>
    <row r="92" spans="1:18">
      <c r="A92" s="452"/>
      <c r="B92" s="10"/>
      <c r="C92" s="10"/>
      <c r="D92" s="10"/>
      <c r="E92" s="10"/>
      <c r="F92" s="10"/>
      <c r="G92" s="10"/>
      <c r="H92" s="10"/>
      <c r="I92" s="10"/>
      <c r="J92" s="10"/>
      <c r="K92" s="10"/>
      <c r="L92" s="10"/>
      <c r="M92" s="10"/>
      <c r="N92" s="10"/>
      <c r="O92" s="10"/>
    </row>
    <row r="93" spans="1:18" s="557" customFormat="1">
      <c r="A93" s="67" t="s">
        <v>39</v>
      </c>
      <c r="B93" s="68"/>
      <c r="C93" s="68"/>
      <c r="D93" s="68"/>
      <c r="E93" s="68"/>
      <c r="F93" s="68"/>
      <c r="G93" s="68"/>
      <c r="H93" s="68"/>
      <c r="I93" s="68"/>
      <c r="J93" s="68"/>
      <c r="K93" s="68"/>
      <c r="L93" s="68"/>
      <c r="M93" s="68"/>
      <c r="N93" s="68"/>
      <c r="O93" s="68"/>
      <c r="P93" s="68"/>
      <c r="Q93" s="68"/>
      <c r="R93"/>
    </row>
    <row r="94" spans="1:18">
      <c r="A94" s="32" t="s">
        <v>657</v>
      </c>
      <c r="B94" s="32" t="s">
        <v>410</v>
      </c>
      <c r="C94" s="10"/>
      <c r="D94" s="10"/>
      <c r="E94" s="10"/>
      <c r="F94" s="10"/>
      <c r="G94" s="10"/>
      <c r="H94" s="10"/>
      <c r="I94" s="10"/>
      <c r="J94" s="10"/>
      <c r="K94" s="10"/>
      <c r="L94" s="10"/>
      <c r="M94" s="10"/>
      <c r="N94" s="10"/>
      <c r="O94" s="10"/>
    </row>
    <row r="95" spans="1:18">
      <c r="A95" s="109" t="s">
        <v>470</v>
      </c>
      <c r="B95" s="10"/>
      <c r="C95" s="10"/>
      <c r="D95" s="10"/>
      <c r="E95" s="10"/>
      <c r="F95" s="10"/>
      <c r="G95" s="10"/>
      <c r="H95" s="10"/>
      <c r="I95" s="10"/>
      <c r="J95" s="10"/>
      <c r="K95" s="10"/>
      <c r="L95" s="10"/>
      <c r="M95" s="10"/>
      <c r="N95" s="10"/>
      <c r="O95" s="10"/>
    </row>
    <row r="96" spans="1:18">
      <c r="A96" s="110" t="s">
        <v>658</v>
      </c>
      <c r="B96" s="10"/>
      <c r="C96" s="10"/>
      <c r="D96" s="10"/>
      <c r="E96" s="10"/>
      <c r="F96" s="10"/>
      <c r="G96" s="10"/>
      <c r="H96" s="10"/>
      <c r="I96" s="10"/>
      <c r="J96" s="10"/>
      <c r="K96" s="10"/>
      <c r="L96" s="10"/>
      <c r="M96" s="10"/>
      <c r="N96" s="10"/>
      <c r="O96" s="10"/>
    </row>
    <row r="97" spans="1:17">
      <c r="A97" s="172" t="s">
        <v>659</v>
      </c>
      <c r="B97" s="10"/>
      <c r="C97" s="10"/>
      <c r="D97" s="10"/>
      <c r="E97" s="10"/>
      <c r="F97" s="10"/>
      <c r="G97" s="10"/>
      <c r="H97" s="10"/>
      <c r="I97" s="10"/>
      <c r="J97" s="10"/>
      <c r="K97" s="10"/>
      <c r="L97" s="10"/>
      <c r="M97" s="10"/>
      <c r="N97" s="10"/>
      <c r="O97" s="10"/>
    </row>
    <row r="98" spans="1:17">
      <c r="A98" s="172" t="s">
        <v>660</v>
      </c>
      <c r="B98" s="10"/>
      <c r="C98" s="10"/>
      <c r="D98" s="10"/>
      <c r="E98" s="10"/>
      <c r="F98" s="10"/>
      <c r="G98" s="10"/>
      <c r="H98" s="10"/>
      <c r="I98" s="10"/>
      <c r="J98" s="10"/>
      <c r="K98" s="10"/>
      <c r="L98" s="10"/>
      <c r="M98" s="10"/>
      <c r="N98" s="10"/>
      <c r="O98" s="10"/>
    </row>
    <row r="99" spans="1:17">
      <c r="A99" s="172" t="s">
        <v>661</v>
      </c>
      <c r="B99" s="10"/>
      <c r="C99" s="10"/>
      <c r="D99" s="10"/>
      <c r="E99" s="10"/>
      <c r="F99" s="10"/>
      <c r="G99" s="10"/>
      <c r="H99" s="10"/>
      <c r="I99" s="10"/>
      <c r="J99" s="10"/>
      <c r="K99" s="10"/>
      <c r="L99" s="10"/>
      <c r="M99" s="10"/>
      <c r="N99" s="10"/>
      <c r="O99" s="10"/>
    </row>
    <row r="100" spans="1:17">
      <c r="A100" s="13"/>
      <c r="B100" s="13"/>
      <c r="C100" s="13"/>
      <c r="D100" s="13"/>
      <c r="E100" s="13"/>
      <c r="F100" s="13"/>
      <c r="G100" s="1117" t="s">
        <v>81</v>
      </c>
      <c r="H100" s="1118"/>
      <c r="I100" s="1118"/>
      <c r="J100" s="1118"/>
      <c r="K100" s="1118"/>
      <c r="L100" s="1118"/>
      <c r="M100" s="1118"/>
      <c r="N100" s="1118"/>
      <c r="O100" s="1118"/>
      <c r="P100" s="1119"/>
      <c r="Q100" s="13"/>
    </row>
    <row r="101" spans="1:17" ht="45">
      <c r="A101" s="13"/>
      <c r="B101" s="96" t="s">
        <v>472</v>
      </c>
      <c r="C101" s="602" t="s">
        <v>451</v>
      </c>
      <c r="D101" s="478" t="s">
        <v>452</v>
      </c>
      <c r="E101" s="789"/>
      <c r="F101" s="806"/>
      <c r="G101" s="33">
        <v>2026</v>
      </c>
      <c r="H101" s="34">
        <v>2027</v>
      </c>
      <c r="I101" s="33">
        <v>2028</v>
      </c>
      <c r="J101" s="34">
        <v>2029</v>
      </c>
      <c r="K101" s="33">
        <v>2030</v>
      </c>
      <c r="L101" s="34">
        <v>2031</v>
      </c>
      <c r="M101" s="33">
        <v>2032</v>
      </c>
      <c r="N101" s="34">
        <v>2033</v>
      </c>
      <c r="O101" s="33">
        <v>2034</v>
      </c>
      <c r="P101" s="33">
        <v>2035</v>
      </c>
      <c r="Q101" s="13"/>
    </row>
    <row r="102" spans="1:17">
      <c r="A102" s="13"/>
      <c r="B102" s="93" t="s">
        <v>629</v>
      </c>
      <c r="C102" s="745">
        <f>C75</f>
        <v>0</v>
      </c>
      <c r="D102" s="478">
        <f>D75</f>
        <v>0</v>
      </c>
      <c r="E102" s="93"/>
      <c r="F102" s="781"/>
      <c r="G102" s="425">
        <f t="shared" ref="G102:P102" si="2">SUM(G103:G105)</f>
        <v>0</v>
      </c>
      <c r="H102" s="425">
        <f t="shared" si="2"/>
        <v>0</v>
      </c>
      <c r="I102" s="425">
        <f t="shared" si="2"/>
        <v>0</v>
      </c>
      <c r="J102" s="425">
        <f t="shared" si="2"/>
        <v>0</v>
      </c>
      <c r="K102" s="425">
        <f t="shared" si="2"/>
        <v>0</v>
      </c>
      <c r="L102" s="425">
        <f t="shared" si="2"/>
        <v>0</v>
      </c>
      <c r="M102" s="425">
        <f t="shared" si="2"/>
        <v>0</v>
      </c>
      <c r="N102" s="425">
        <f t="shared" si="2"/>
        <v>0</v>
      </c>
      <c r="O102" s="425">
        <f t="shared" si="2"/>
        <v>0</v>
      </c>
      <c r="P102" s="425">
        <f t="shared" si="2"/>
        <v>0</v>
      </c>
      <c r="Q102" s="13"/>
    </row>
    <row r="103" spans="1:17">
      <c r="A103" s="13"/>
      <c r="B103" s="73" t="s">
        <v>630</v>
      </c>
      <c r="C103" s="42"/>
      <c r="D103" s="42"/>
      <c r="E103" s="42"/>
      <c r="F103" s="807"/>
      <c r="G103" s="752">
        <f>G76*G50</f>
        <v>0</v>
      </c>
      <c r="H103" s="753">
        <f t="shared" ref="H103:P103" si="3">H76*H50</f>
        <v>0</v>
      </c>
      <c r="I103" s="754">
        <f t="shared" si="3"/>
        <v>0</v>
      </c>
      <c r="J103" s="753">
        <f t="shared" si="3"/>
        <v>0</v>
      </c>
      <c r="K103" s="754">
        <f t="shared" si="3"/>
        <v>0</v>
      </c>
      <c r="L103" s="753">
        <f t="shared" si="3"/>
        <v>0</v>
      </c>
      <c r="M103" s="755">
        <f t="shared" si="3"/>
        <v>0</v>
      </c>
      <c r="N103" s="754">
        <f t="shared" si="3"/>
        <v>0</v>
      </c>
      <c r="O103" s="753">
        <f t="shared" si="3"/>
        <v>0</v>
      </c>
      <c r="P103" s="755">
        <f t="shared" si="3"/>
        <v>0</v>
      </c>
      <c r="Q103" s="13"/>
    </row>
    <row r="104" spans="1:17">
      <c r="A104" s="13"/>
      <c r="B104" s="129" t="s">
        <v>632</v>
      </c>
      <c r="C104" s="42"/>
      <c r="D104" s="42"/>
      <c r="E104" s="42"/>
      <c r="F104" s="807"/>
      <c r="G104" s="752">
        <f>G77*G51</f>
        <v>0</v>
      </c>
      <c r="H104" s="753">
        <f t="shared" ref="H104:P104" si="4">H77*H51</f>
        <v>0</v>
      </c>
      <c r="I104" s="754">
        <f t="shared" si="4"/>
        <v>0</v>
      </c>
      <c r="J104" s="753">
        <f t="shared" si="4"/>
        <v>0</v>
      </c>
      <c r="K104" s="754">
        <f t="shared" si="4"/>
        <v>0</v>
      </c>
      <c r="L104" s="753">
        <f t="shared" si="4"/>
        <v>0</v>
      </c>
      <c r="M104" s="755">
        <f t="shared" si="4"/>
        <v>0</v>
      </c>
      <c r="N104" s="754">
        <f t="shared" si="4"/>
        <v>0</v>
      </c>
      <c r="O104" s="753">
        <f t="shared" si="4"/>
        <v>0</v>
      </c>
      <c r="P104" s="755">
        <f t="shared" si="4"/>
        <v>0</v>
      </c>
      <c r="Q104" s="13"/>
    </row>
    <row r="105" spans="1:17">
      <c r="A105" s="13"/>
      <c r="B105" s="74" t="s">
        <v>633</v>
      </c>
      <c r="C105" s="42"/>
      <c r="D105" s="42"/>
      <c r="E105" s="42"/>
      <c r="F105" s="807"/>
      <c r="G105" s="752">
        <f>G78*G52</f>
        <v>0</v>
      </c>
      <c r="H105" s="753">
        <f t="shared" ref="H105:P105" si="5">H78*H52</f>
        <v>0</v>
      </c>
      <c r="I105" s="754">
        <f t="shared" si="5"/>
        <v>0</v>
      </c>
      <c r="J105" s="753">
        <f t="shared" si="5"/>
        <v>0</v>
      </c>
      <c r="K105" s="754">
        <f t="shared" si="5"/>
        <v>0</v>
      </c>
      <c r="L105" s="753">
        <f t="shared" si="5"/>
        <v>0</v>
      </c>
      <c r="M105" s="755">
        <f t="shared" si="5"/>
        <v>0</v>
      </c>
      <c r="N105" s="754">
        <f t="shared" si="5"/>
        <v>0</v>
      </c>
      <c r="O105" s="753">
        <f t="shared" si="5"/>
        <v>0</v>
      </c>
      <c r="P105" s="755">
        <f t="shared" si="5"/>
        <v>0</v>
      </c>
      <c r="Q105" s="13"/>
    </row>
    <row r="106" spans="1:17">
      <c r="A106" s="13"/>
      <c r="B106" s="93" t="s">
        <v>662</v>
      </c>
      <c r="C106" s="745">
        <f>C102</f>
        <v>0</v>
      </c>
      <c r="D106" s="478">
        <f>D102</f>
        <v>0</v>
      </c>
      <c r="E106" s="93"/>
      <c r="F106" s="781"/>
      <c r="G106" s="425">
        <f t="shared" ref="G106:P106" si="6">SUM(G107:G109)</f>
        <v>0</v>
      </c>
      <c r="H106" s="425">
        <f t="shared" si="6"/>
        <v>0</v>
      </c>
      <c r="I106" s="425">
        <f t="shared" si="6"/>
        <v>0</v>
      </c>
      <c r="J106" s="425">
        <f t="shared" si="6"/>
        <v>0</v>
      </c>
      <c r="K106" s="425">
        <f t="shared" si="6"/>
        <v>0</v>
      </c>
      <c r="L106" s="425">
        <f t="shared" si="6"/>
        <v>0</v>
      </c>
      <c r="M106" s="425">
        <f t="shared" si="6"/>
        <v>0</v>
      </c>
      <c r="N106" s="425">
        <f t="shared" si="6"/>
        <v>0</v>
      </c>
      <c r="O106" s="425">
        <f t="shared" si="6"/>
        <v>0</v>
      </c>
      <c r="P106" s="425">
        <f t="shared" si="6"/>
        <v>0</v>
      </c>
      <c r="Q106" s="13"/>
    </row>
    <row r="107" spans="1:17">
      <c r="A107" s="13"/>
      <c r="B107" s="73" t="s">
        <v>630</v>
      </c>
      <c r="C107" s="42"/>
      <c r="D107" s="42"/>
      <c r="E107" s="42"/>
      <c r="F107" s="807"/>
      <c r="G107" s="686">
        <f t="shared" ref="G107:P107" si="7">G80*G54</f>
        <v>0</v>
      </c>
      <c r="H107" s="686">
        <f t="shared" si="7"/>
        <v>0</v>
      </c>
      <c r="I107" s="686">
        <f t="shared" si="7"/>
        <v>0</v>
      </c>
      <c r="J107" s="686">
        <f t="shared" si="7"/>
        <v>0</v>
      </c>
      <c r="K107" s="686">
        <f t="shared" si="7"/>
        <v>0</v>
      </c>
      <c r="L107" s="686">
        <f t="shared" si="7"/>
        <v>0</v>
      </c>
      <c r="M107" s="686">
        <f t="shared" si="7"/>
        <v>0</v>
      </c>
      <c r="N107" s="686">
        <f t="shared" si="7"/>
        <v>0</v>
      </c>
      <c r="O107" s="686">
        <f t="shared" si="7"/>
        <v>0</v>
      </c>
      <c r="P107" s="749">
        <f t="shared" si="7"/>
        <v>0</v>
      </c>
      <c r="Q107" s="13"/>
    </row>
    <row r="108" spans="1:17">
      <c r="A108" s="13"/>
      <c r="B108" s="129" t="s">
        <v>632</v>
      </c>
      <c r="C108" s="42"/>
      <c r="D108" s="42"/>
      <c r="E108" s="42"/>
      <c r="F108" s="807"/>
      <c r="G108" s="752">
        <f t="shared" ref="G108:P108" si="8">G81*G55</f>
        <v>0</v>
      </c>
      <c r="H108" s="752">
        <f t="shared" si="8"/>
        <v>0</v>
      </c>
      <c r="I108" s="752">
        <f t="shared" si="8"/>
        <v>0</v>
      </c>
      <c r="J108" s="752">
        <f t="shared" si="8"/>
        <v>0</v>
      </c>
      <c r="K108" s="752">
        <f t="shared" si="8"/>
        <v>0</v>
      </c>
      <c r="L108" s="752">
        <f t="shared" si="8"/>
        <v>0</v>
      </c>
      <c r="M108" s="752">
        <f t="shared" si="8"/>
        <v>0</v>
      </c>
      <c r="N108" s="752">
        <f t="shared" si="8"/>
        <v>0</v>
      </c>
      <c r="O108" s="752">
        <f t="shared" si="8"/>
        <v>0</v>
      </c>
      <c r="P108" s="753">
        <f t="shared" si="8"/>
        <v>0</v>
      </c>
      <c r="Q108" s="13"/>
    </row>
    <row r="109" spans="1:17">
      <c r="A109" s="13"/>
      <c r="B109" s="74" t="s">
        <v>633</v>
      </c>
      <c r="C109" s="42"/>
      <c r="D109" s="42"/>
      <c r="E109" s="646"/>
      <c r="F109" s="808"/>
      <c r="G109" s="687">
        <f t="shared" ref="G109:P109" si="9">G82*G56</f>
        <v>0</v>
      </c>
      <c r="H109" s="687">
        <f t="shared" si="9"/>
        <v>0</v>
      </c>
      <c r="I109" s="687">
        <f t="shared" si="9"/>
        <v>0</v>
      </c>
      <c r="J109" s="687">
        <f t="shared" si="9"/>
        <v>0</v>
      </c>
      <c r="K109" s="687">
        <f t="shared" si="9"/>
        <v>0</v>
      </c>
      <c r="L109" s="687">
        <f t="shared" si="9"/>
        <v>0</v>
      </c>
      <c r="M109" s="687">
        <f t="shared" si="9"/>
        <v>0</v>
      </c>
      <c r="N109" s="687">
        <f t="shared" si="9"/>
        <v>0</v>
      </c>
      <c r="O109" s="687">
        <f t="shared" si="9"/>
        <v>0</v>
      </c>
      <c r="P109" s="756">
        <f t="shared" si="9"/>
        <v>0</v>
      </c>
      <c r="Q109" s="13"/>
    </row>
    <row r="110" spans="1:17">
      <c r="A110" s="13"/>
      <c r="B110" s="171" t="s">
        <v>663</v>
      </c>
      <c r="C110" s="745">
        <f>C102</f>
        <v>0</v>
      </c>
      <c r="D110" s="478">
        <f>D102</f>
        <v>0</v>
      </c>
      <c r="E110" s="171"/>
      <c r="F110" s="809"/>
      <c r="G110" s="425">
        <f t="shared" ref="G110:P110" si="10">SUM(G111:G113)</f>
        <v>0</v>
      </c>
      <c r="H110" s="425">
        <f t="shared" si="10"/>
        <v>0</v>
      </c>
      <c r="I110" s="425">
        <f t="shared" si="10"/>
        <v>0</v>
      </c>
      <c r="J110" s="425">
        <f t="shared" si="10"/>
        <v>0</v>
      </c>
      <c r="K110" s="425">
        <f t="shared" si="10"/>
        <v>0</v>
      </c>
      <c r="L110" s="425">
        <f t="shared" si="10"/>
        <v>0</v>
      </c>
      <c r="M110" s="425">
        <f t="shared" si="10"/>
        <v>0</v>
      </c>
      <c r="N110" s="425">
        <f t="shared" si="10"/>
        <v>0</v>
      </c>
      <c r="O110" s="425">
        <f t="shared" si="10"/>
        <v>0</v>
      </c>
      <c r="P110" s="425">
        <f t="shared" si="10"/>
        <v>0</v>
      </c>
      <c r="Q110" s="13"/>
    </row>
    <row r="111" spans="1:17">
      <c r="A111" s="13"/>
      <c r="B111" s="73" t="s">
        <v>630</v>
      </c>
      <c r="C111" s="42"/>
      <c r="D111" s="42"/>
      <c r="E111" s="42"/>
      <c r="F111" s="807"/>
      <c r="G111" s="752">
        <f t="shared" ref="G111:P111" si="11">G84*G58</f>
        <v>0</v>
      </c>
      <c r="H111" s="753">
        <f t="shared" si="11"/>
        <v>0</v>
      </c>
      <c r="I111" s="754">
        <f t="shared" si="11"/>
        <v>0</v>
      </c>
      <c r="J111" s="753">
        <f t="shared" si="11"/>
        <v>0</v>
      </c>
      <c r="K111" s="754">
        <f t="shared" si="11"/>
        <v>0</v>
      </c>
      <c r="L111" s="753">
        <f t="shared" si="11"/>
        <v>0</v>
      </c>
      <c r="M111" s="755">
        <f t="shared" si="11"/>
        <v>0</v>
      </c>
      <c r="N111" s="754">
        <f t="shared" si="11"/>
        <v>0</v>
      </c>
      <c r="O111" s="753">
        <f t="shared" si="11"/>
        <v>0</v>
      </c>
      <c r="P111" s="755">
        <f t="shared" si="11"/>
        <v>0</v>
      </c>
      <c r="Q111" s="13"/>
    </row>
    <row r="112" spans="1:17">
      <c r="A112" s="13"/>
      <c r="B112" s="129" t="s">
        <v>632</v>
      </c>
      <c r="C112" s="42"/>
      <c r="D112" s="42"/>
      <c r="E112" s="42"/>
      <c r="F112" s="807"/>
      <c r="G112" s="752">
        <f t="shared" ref="G112:P112" si="12">G85*G59</f>
        <v>0</v>
      </c>
      <c r="H112" s="753">
        <f t="shared" si="12"/>
        <v>0</v>
      </c>
      <c r="I112" s="754">
        <f t="shared" si="12"/>
        <v>0</v>
      </c>
      <c r="J112" s="753">
        <f t="shared" si="12"/>
        <v>0</v>
      </c>
      <c r="K112" s="754">
        <f t="shared" si="12"/>
        <v>0</v>
      </c>
      <c r="L112" s="753">
        <f t="shared" si="12"/>
        <v>0</v>
      </c>
      <c r="M112" s="755">
        <f t="shared" si="12"/>
        <v>0</v>
      </c>
      <c r="N112" s="754">
        <f t="shared" si="12"/>
        <v>0</v>
      </c>
      <c r="O112" s="753">
        <f t="shared" si="12"/>
        <v>0</v>
      </c>
      <c r="P112" s="755">
        <f t="shared" si="12"/>
        <v>0</v>
      </c>
      <c r="Q112" s="13"/>
    </row>
    <row r="113" spans="1:18">
      <c r="A113" s="13"/>
      <c r="B113" s="74" t="s">
        <v>638</v>
      </c>
      <c r="C113" s="646"/>
      <c r="D113" s="646"/>
      <c r="E113" s="646"/>
      <c r="F113" s="808"/>
      <c r="G113" s="687"/>
      <c r="H113" s="756"/>
      <c r="I113" s="757"/>
      <c r="J113" s="756"/>
      <c r="K113" s="757"/>
      <c r="L113" s="756"/>
      <c r="M113" s="685"/>
      <c r="N113" s="757"/>
      <c r="O113" s="756"/>
      <c r="P113" s="685"/>
      <c r="Q113" s="13"/>
    </row>
    <row r="114" spans="1:18">
      <c r="A114" s="475"/>
      <c r="B114" s="171" t="s">
        <v>88</v>
      </c>
      <c r="C114" s="745">
        <f>C102</f>
        <v>0</v>
      </c>
      <c r="D114" s="478">
        <f>D102</f>
        <v>0</v>
      </c>
      <c r="E114" s="171"/>
      <c r="F114" s="809"/>
      <c r="G114" s="426">
        <f t="shared" ref="G114:P114" si="13">+G110+G106+G102</f>
        <v>0</v>
      </c>
      <c r="H114" s="426">
        <f t="shared" si="13"/>
        <v>0</v>
      </c>
      <c r="I114" s="426">
        <f t="shared" si="13"/>
        <v>0</v>
      </c>
      <c r="J114" s="426">
        <f t="shared" si="13"/>
        <v>0</v>
      </c>
      <c r="K114" s="426">
        <f t="shared" si="13"/>
        <v>0</v>
      </c>
      <c r="L114" s="426">
        <f t="shared" si="13"/>
        <v>0</v>
      </c>
      <c r="M114" s="426">
        <f t="shared" si="13"/>
        <v>0</v>
      </c>
      <c r="N114" s="426">
        <f t="shared" si="13"/>
        <v>0</v>
      </c>
      <c r="O114" s="426">
        <f t="shared" si="13"/>
        <v>0</v>
      </c>
      <c r="P114" s="426">
        <f t="shared" si="13"/>
        <v>0</v>
      </c>
      <c r="Q114" s="13"/>
    </row>
    <row r="115" spans="1:18">
      <c r="A115" s="13"/>
      <c r="B115" s="528" t="str">
        <f>"TVA (à "&amp;C115*100&amp;"%)"</f>
        <v>TVA (à 20%)</v>
      </c>
      <c r="C115" s="643">
        <v>0.2</v>
      </c>
      <c r="D115" s="498"/>
      <c r="E115" s="646"/>
      <c r="F115" s="808"/>
      <c r="G115" s="498">
        <f t="shared" ref="G115:P115" si="14">G114*$C$69</f>
        <v>0</v>
      </c>
      <c r="H115" s="498">
        <f t="shared" si="14"/>
        <v>0</v>
      </c>
      <c r="I115" s="498">
        <f t="shared" si="14"/>
        <v>0</v>
      </c>
      <c r="J115" s="498">
        <f t="shared" si="14"/>
        <v>0</v>
      </c>
      <c r="K115" s="498">
        <f t="shared" si="14"/>
        <v>0</v>
      </c>
      <c r="L115" s="498">
        <f t="shared" si="14"/>
        <v>0</v>
      </c>
      <c r="M115" s="498">
        <f t="shared" si="14"/>
        <v>0</v>
      </c>
      <c r="N115" s="498">
        <f t="shared" si="14"/>
        <v>0</v>
      </c>
      <c r="O115" s="498">
        <f t="shared" si="14"/>
        <v>0</v>
      </c>
      <c r="P115" s="498">
        <f t="shared" si="14"/>
        <v>0</v>
      </c>
      <c r="Q115" s="13"/>
    </row>
    <row r="116" spans="1:18" ht="45">
      <c r="A116" s="475" t="s">
        <v>664</v>
      </c>
      <c r="B116" s="171" t="s">
        <v>88</v>
      </c>
      <c r="C116" s="644" t="s">
        <v>180</v>
      </c>
      <c r="D116" s="478">
        <f>D102</f>
        <v>0</v>
      </c>
      <c r="E116" s="171"/>
      <c r="F116" s="809"/>
      <c r="G116" s="425">
        <f t="shared" ref="G116:P116" si="15">IF($C$114="HT",G114+G115,G114)</f>
        <v>0</v>
      </c>
      <c r="H116" s="425">
        <f t="shared" si="15"/>
        <v>0</v>
      </c>
      <c r="I116" s="425">
        <f t="shared" si="15"/>
        <v>0</v>
      </c>
      <c r="J116" s="425">
        <f t="shared" si="15"/>
        <v>0</v>
      </c>
      <c r="K116" s="425">
        <f t="shared" si="15"/>
        <v>0</v>
      </c>
      <c r="L116" s="425">
        <f t="shared" si="15"/>
        <v>0</v>
      </c>
      <c r="M116" s="425">
        <f t="shared" si="15"/>
        <v>0</v>
      </c>
      <c r="N116" s="425">
        <f t="shared" si="15"/>
        <v>0</v>
      </c>
      <c r="O116" s="425">
        <f t="shared" si="15"/>
        <v>0</v>
      </c>
      <c r="P116" s="425">
        <f t="shared" si="15"/>
        <v>0</v>
      </c>
      <c r="Q116" s="13"/>
    </row>
    <row r="117" spans="1:18">
      <c r="A117" s="10"/>
      <c r="B117" s="10"/>
      <c r="C117" s="10"/>
      <c r="D117" s="10"/>
      <c r="E117" s="10"/>
      <c r="F117" s="10"/>
      <c r="G117" s="10"/>
      <c r="H117" s="10"/>
      <c r="I117" s="10"/>
      <c r="J117" s="10"/>
      <c r="K117" s="10"/>
      <c r="L117" s="10"/>
      <c r="M117" s="10"/>
      <c r="N117" s="10"/>
      <c r="O117" s="10"/>
    </row>
    <row r="118" spans="1:18" ht="21">
      <c r="A118" s="14" t="s">
        <v>665</v>
      </c>
      <c r="B118" s="14" t="s">
        <v>666</v>
      </c>
      <c r="C118" s="14"/>
      <c r="D118" s="14"/>
      <c r="E118" s="14"/>
      <c r="F118" s="14"/>
      <c r="G118" s="14"/>
      <c r="H118" s="14"/>
      <c r="I118" s="14"/>
      <c r="J118" s="14"/>
      <c r="K118" s="14"/>
      <c r="L118" s="14"/>
      <c r="M118" s="14"/>
      <c r="N118" s="14"/>
      <c r="O118" s="14"/>
      <c r="P118" s="14"/>
      <c r="Q118" s="14"/>
    </row>
    <row r="119" spans="1:18" s="557" customFormat="1">
      <c r="A119" s="67" t="s">
        <v>667</v>
      </c>
      <c r="B119" s="68"/>
      <c r="C119" s="68"/>
      <c r="D119" s="68"/>
      <c r="E119" s="68"/>
      <c r="F119" s="68"/>
      <c r="G119" s="68"/>
      <c r="H119" s="68"/>
      <c r="I119" s="68"/>
      <c r="J119" s="68"/>
      <c r="K119" s="68"/>
      <c r="L119" s="68"/>
      <c r="M119" s="68"/>
      <c r="N119" s="68"/>
      <c r="O119" s="68"/>
      <c r="P119" s="68"/>
      <c r="Q119" s="68"/>
      <c r="R119"/>
    </row>
    <row r="120" spans="1:18">
      <c r="A120" s="32" t="s">
        <v>657</v>
      </c>
      <c r="B120" s="32" t="s">
        <v>410</v>
      </c>
      <c r="C120" s="107"/>
      <c r="D120" s="107"/>
      <c r="E120" s="107"/>
      <c r="F120" s="107"/>
      <c r="G120" s="107"/>
      <c r="H120" s="107"/>
      <c r="I120" s="107"/>
      <c r="J120" s="107"/>
      <c r="K120" s="107"/>
      <c r="L120" s="107"/>
      <c r="M120" s="107"/>
      <c r="N120" s="107"/>
      <c r="O120" s="10"/>
      <c r="P120" s="10"/>
      <c r="Q120" s="10"/>
    </row>
    <row r="121" spans="1:18">
      <c r="A121" s="106" t="s">
        <v>625</v>
      </c>
      <c r="B121" s="13"/>
      <c r="C121" s="104"/>
      <c r="D121" s="104"/>
      <c r="E121" s="104"/>
      <c r="F121" s="104"/>
      <c r="G121" s="104"/>
      <c r="H121" s="104"/>
      <c r="I121" s="104"/>
      <c r="J121" s="104"/>
      <c r="K121" s="104"/>
      <c r="L121" s="104"/>
      <c r="M121" s="104"/>
      <c r="N121" s="104"/>
      <c r="O121" s="104"/>
      <c r="P121" s="104"/>
      <c r="Q121" s="104"/>
    </row>
    <row r="122" spans="1:18">
      <c r="A122" s="90" t="s">
        <v>626</v>
      </c>
      <c r="B122" s="13"/>
      <c r="C122" s="13"/>
      <c r="D122" s="13"/>
      <c r="E122" s="13"/>
      <c r="F122" s="13"/>
      <c r="G122" s="13"/>
      <c r="H122" s="13"/>
      <c r="I122" s="13"/>
      <c r="J122" s="13"/>
      <c r="K122" s="13"/>
      <c r="L122" s="13"/>
      <c r="M122" s="13"/>
      <c r="N122" s="13"/>
      <c r="O122" s="13"/>
      <c r="P122" s="13"/>
      <c r="Q122" s="13"/>
    </row>
    <row r="123" spans="1:18">
      <c r="A123" s="13"/>
      <c r="B123" s="81" t="s">
        <v>420</v>
      </c>
      <c r="C123" s="82"/>
      <c r="D123" s="82"/>
      <c r="E123" s="82"/>
      <c r="F123" s="82"/>
      <c r="G123" s="82"/>
      <c r="H123" s="82"/>
      <c r="I123" s="82"/>
      <c r="J123" s="82"/>
      <c r="K123" s="83"/>
      <c r="L123" s="13"/>
      <c r="M123" s="13"/>
      <c r="N123" s="13"/>
      <c r="O123" s="13"/>
      <c r="P123" s="13"/>
      <c r="Q123" s="13"/>
    </row>
    <row r="124" spans="1:18">
      <c r="A124" s="13"/>
      <c r="B124" s="84"/>
      <c r="C124" s="86"/>
      <c r="D124" s="86"/>
      <c r="E124" s="86"/>
      <c r="F124" s="86"/>
      <c r="G124" s="86"/>
      <c r="H124" s="86"/>
      <c r="I124" s="86"/>
      <c r="J124" s="86"/>
      <c r="K124" s="85"/>
      <c r="L124" s="13"/>
      <c r="M124" s="13"/>
      <c r="N124" s="13"/>
      <c r="O124" s="13"/>
      <c r="P124" s="13"/>
      <c r="Q124" s="13"/>
    </row>
    <row r="125" spans="1:18">
      <c r="A125" s="13"/>
      <c r="B125" s="87"/>
      <c r="C125" s="88"/>
      <c r="D125" s="88"/>
      <c r="E125" s="88"/>
      <c r="F125" s="88"/>
      <c r="G125" s="88"/>
      <c r="H125" s="88"/>
      <c r="I125" s="88"/>
      <c r="J125" s="88"/>
      <c r="K125" s="89"/>
      <c r="L125" s="13"/>
      <c r="M125" s="13"/>
      <c r="N125" s="13"/>
      <c r="O125" s="13"/>
      <c r="P125" s="13"/>
      <c r="Q125" s="13"/>
    </row>
    <row r="126" spans="1:18">
      <c r="A126" s="10"/>
      <c r="B126" s="10"/>
      <c r="C126" s="10"/>
      <c r="D126" s="10"/>
      <c r="E126" s="10"/>
      <c r="F126" s="10"/>
      <c r="G126" s="10"/>
      <c r="H126" s="10"/>
      <c r="I126" s="10"/>
      <c r="J126" s="10"/>
      <c r="K126" s="10"/>
      <c r="L126" s="10"/>
      <c r="M126" s="10"/>
      <c r="N126" s="10"/>
      <c r="O126" s="10"/>
    </row>
    <row r="127" spans="1:18">
      <c r="A127" s="113" t="s">
        <v>442</v>
      </c>
      <c r="B127" s="114"/>
      <c r="C127" s="114"/>
      <c r="D127" s="114"/>
      <c r="E127" s="114"/>
      <c r="F127" s="114"/>
      <c r="G127" s="114"/>
      <c r="H127" s="114"/>
      <c r="I127" s="114"/>
      <c r="J127" s="114"/>
      <c r="K127" s="114"/>
      <c r="L127" s="114"/>
      <c r="M127" s="114"/>
      <c r="N127" s="114"/>
      <c r="O127" s="115"/>
    </row>
    <row r="128" spans="1:18">
      <c r="A128" s="116" t="s">
        <v>668</v>
      </c>
      <c r="B128" s="112"/>
      <c r="C128" s="112"/>
      <c r="D128" s="112"/>
      <c r="E128" s="112"/>
      <c r="F128" s="112"/>
      <c r="G128" s="112"/>
      <c r="H128" s="112"/>
      <c r="I128" s="112"/>
      <c r="J128" s="112"/>
      <c r="K128" s="112"/>
      <c r="L128" s="112"/>
      <c r="M128" s="112"/>
      <c r="N128" s="112"/>
      <c r="O128" s="117"/>
    </row>
    <row r="129" spans="1:18">
      <c r="A129" s="116" t="s">
        <v>669</v>
      </c>
      <c r="B129" s="112"/>
      <c r="C129" s="112"/>
      <c r="D129" s="112"/>
      <c r="E129" s="112"/>
      <c r="F129" s="112"/>
      <c r="G129" s="112"/>
      <c r="H129" s="112"/>
      <c r="I129" s="112"/>
      <c r="J129" s="112"/>
      <c r="K129" s="112"/>
      <c r="L129" s="112"/>
      <c r="M129" s="112"/>
      <c r="N129" s="112"/>
      <c r="O129" s="117"/>
    </row>
    <row r="130" spans="1:18">
      <c r="A130" s="121"/>
      <c r="B130" s="119"/>
      <c r="C130" s="119"/>
      <c r="D130" s="119"/>
      <c r="E130" s="119"/>
      <c r="F130" s="119"/>
      <c r="G130" s="119"/>
      <c r="H130" s="119"/>
      <c r="I130" s="119"/>
      <c r="J130" s="119"/>
      <c r="K130" s="119"/>
      <c r="L130" s="119"/>
      <c r="M130" s="119"/>
      <c r="N130" s="119"/>
      <c r="O130" s="120"/>
    </row>
    <row r="131" spans="1:18">
      <c r="A131" s="30"/>
      <c r="B131" s="10"/>
      <c r="C131" s="10"/>
      <c r="D131" s="10"/>
      <c r="E131" s="10"/>
      <c r="F131" s="10"/>
      <c r="G131" s="10"/>
      <c r="H131" s="10"/>
      <c r="I131" s="10"/>
      <c r="J131" s="10"/>
      <c r="K131" s="10"/>
      <c r="L131" s="10"/>
      <c r="M131" s="10"/>
      <c r="N131" s="10"/>
      <c r="O131" s="10"/>
    </row>
    <row r="132" spans="1:18">
      <c r="A132" s="10"/>
      <c r="B132" s="10"/>
      <c r="C132" s="10"/>
      <c r="D132" s="10"/>
      <c r="E132" s="10"/>
      <c r="F132" s="10"/>
      <c r="G132" s="10"/>
      <c r="H132" s="10"/>
      <c r="I132" s="10"/>
      <c r="J132" s="10"/>
      <c r="K132" s="10"/>
      <c r="L132" s="10"/>
      <c r="M132" s="10"/>
      <c r="N132" s="10"/>
      <c r="O132" s="10"/>
    </row>
    <row r="133" spans="1:18" s="557" customFormat="1">
      <c r="A133" s="67" t="s">
        <v>670</v>
      </c>
      <c r="B133" s="68"/>
      <c r="C133" s="68"/>
      <c r="D133" s="68"/>
      <c r="E133" s="68"/>
      <c r="F133" s="68"/>
      <c r="G133" s="68"/>
      <c r="H133" s="68"/>
      <c r="I133" s="68"/>
      <c r="J133" s="68"/>
      <c r="K133" s="68"/>
      <c r="L133" s="68"/>
      <c r="M133" s="68"/>
      <c r="N133" s="68"/>
      <c r="O133" s="68"/>
      <c r="P133" s="68"/>
      <c r="Q133" s="68"/>
      <c r="R133"/>
    </row>
    <row r="134" spans="1:18">
      <c r="A134" s="32" t="s">
        <v>671</v>
      </c>
      <c r="B134" s="32" t="s">
        <v>410</v>
      </c>
      <c r="C134" s="10"/>
      <c r="D134" s="10"/>
      <c r="E134" s="10"/>
      <c r="F134" s="10"/>
      <c r="G134" s="10"/>
      <c r="H134" s="10"/>
      <c r="I134" s="10"/>
      <c r="J134" s="10"/>
      <c r="K134" s="10"/>
      <c r="L134" s="10"/>
      <c r="M134" s="10"/>
      <c r="N134" s="10"/>
      <c r="O134" s="10"/>
      <c r="P134" s="10"/>
      <c r="Q134" s="10"/>
    </row>
    <row r="135" spans="1:18">
      <c r="A135" s="13" t="s">
        <v>672</v>
      </c>
      <c r="B135" s="13"/>
      <c r="C135" s="13"/>
      <c r="D135" s="13"/>
      <c r="E135" s="13"/>
      <c r="F135" s="13"/>
      <c r="G135" s="13"/>
      <c r="H135" s="13"/>
      <c r="I135" s="13"/>
      <c r="J135" s="13"/>
      <c r="K135" s="13"/>
      <c r="L135" s="13"/>
      <c r="M135" s="13"/>
      <c r="N135" s="13"/>
      <c r="O135" s="13"/>
      <c r="P135" s="13"/>
      <c r="Q135" s="13"/>
    </row>
    <row r="136" spans="1:18">
      <c r="A136" s="13" t="s">
        <v>673</v>
      </c>
      <c r="B136" s="13"/>
      <c r="C136" s="13"/>
      <c r="D136" s="13"/>
      <c r="E136" s="13"/>
      <c r="F136" s="13"/>
      <c r="G136" s="13"/>
      <c r="H136" s="13"/>
      <c r="I136" s="13"/>
      <c r="J136" s="13"/>
      <c r="K136" s="13"/>
      <c r="L136" s="13"/>
      <c r="M136" s="13"/>
      <c r="N136" s="13"/>
      <c r="O136" s="13"/>
      <c r="P136" s="13"/>
      <c r="Q136" s="13"/>
    </row>
    <row r="137" spans="1:18">
      <c r="A137" s="13"/>
      <c r="B137" s="13"/>
      <c r="C137" s="13"/>
      <c r="D137" s="13"/>
      <c r="E137" s="13"/>
      <c r="F137" s="619" t="s">
        <v>80</v>
      </c>
      <c r="G137" s="13"/>
      <c r="H137" s="13"/>
      <c r="I137" s="13"/>
      <c r="J137" s="13"/>
      <c r="K137" s="13"/>
      <c r="L137" s="13"/>
      <c r="M137" s="13"/>
      <c r="N137" s="13"/>
      <c r="O137" s="13"/>
      <c r="P137" s="13"/>
      <c r="Q137" s="13"/>
    </row>
    <row r="138" spans="1:18">
      <c r="A138" s="13"/>
      <c r="B138" s="1137" t="s">
        <v>472</v>
      </c>
      <c r="C138" s="1137"/>
      <c r="D138" s="1137"/>
      <c r="E138" s="1137"/>
      <c r="F138" s="585">
        <f>F120</f>
        <v>0</v>
      </c>
      <c r="G138" s="13"/>
      <c r="H138" s="13"/>
      <c r="I138" s="13"/>
      <c r="J138" s="13"/>
      <c r="K138" s="13"/>
      <c r="L138" s="13"/>
      <c r="M138" s="13"/>
      <c r="N138" s="13"/>
      <c r="O138" s="13"/>
      <c r="P138" s="13"/>
      <c r="Q138" s="13"/>
    </row>
    <row r="139" spans="1:18">
      <c r="A139" s="13"/>
      <c r="B139" s="1138" t="s">
        <v>674</v>
      </c>
      <c r="C139" s="1138"/>
      <c r="D139" s="1138"/>
      <c r="E139" s="1138"/>
      <c r="F139" s="810" t="s">
        <v>20</v>
      </c>
      <c r="G139" s="13"/>
      <c r="H139" s="13"/>
      <c r="I139" s="13"/>
      <c r="J139" s="13"/>
      <c r="K139" s="13"/>
      <c r="L139" s="13"/>
      <c r="M139" s="13"/>
      <c r="N139" s="13"/>
      <c r="O139" s="13"/>
      <c r="P139" s="13"/>
      <c r="Q139" s="13"/>
    </row>
    <row r="140" spans="1:18">
      <c r="A140" s="13"/>
      <c r="B140" s="13"/>
      <c r="C140" s="13"/>
      <c r="D140" s="13"/>
      <c r="E140" s="13"/>
      <c r="F140" s="13"/>
      <c r="G140" s="13"/>
      <c r="H140" s="13"/>
      <c r="I140" s="13"/>
      <c r="J140" s="13"/>
      <c r="K140" s="13"/>
      <c r="L140" s="13"/>
      <c r="M140" s="13"/>
      <c r="N140" s="13"/>
      <c r="O140" s="13"/>
      <c r="P140" s="13"/>
      <c r="Q140" s="13"/>
    </row>
    <row r="141" spans="1:18">
      <c r="A141" s="13"/>
      <c r="B141" s="13"/>
      <c r="C141" s="13"/>
      <c r="D141" s="13"/>
      <c r="E141" s="13"/>
      <c r="F141" s="13"/>
      <c r="G141" s="1117" t="s">
        <v>81</v>
      </c>
      <c r="H141" s="1118"/>
      <c r="I141" s="1118"/>
      <c r="J141" s="1118"/>
      <c r="K141" s="1118"/>
      <c r="L141" s="1118"/>
      <c r="M141" s="1118"/>
      <c r="N141" s="1118"/>
      <c r="O141" s="1118"/>
      <c r="P141" s="1119"/>
      <c r="Q141" s="13"/>
    </row>
    <row r="142" spans="1:18">
      <c r="A142" s="13"/>
      <c r="B142" s="1137" t="s">
        <v>675</v>
      </c>
      <c r="C142" s="1137"/>
      <c r="D142" s="1137"/>
      <c r="E142" s="1137"/>
      <c r="F142" s="1137"/>
      <c r="G142" s="33">
        <v>2026</v>
      </c>
      <c r="H142" s="34">
        <v>2027</v>
      </c>
      <c r="I142" s="33">
        <v>2028</v>
      </c>
      <c r="J142" s="34">
        <v>2029</v>
      </c>
      <c r="K142" s="33">
        <v>2030</v>
      </c>
      <c r="L142" s="34">
        <v>2031</v>
      </c>
      <c r="M142" s="33">
        <v>2032</v>
      </c>
      <c r="N142" s="34">
        <v>2033</v>
      </c>
      <c r="O142" s="33">
        <v>2034</v>
      </c>
      <c r="P142" s="33">
        <v>2035</v>
      </c>
      <c r="Q142" s="13"/>
    </row>
    <row r="143" spans="1:18">
      <c r="A143" s="13"/>
      <c r="B143" s="1123" t="s">
        <v>676</v>
      </c>
      <c r="C143" s="1124"/>
      <c r="D143" s="1124"/>
      <c r="E143" s="1124"/>
      <c r="F143" s="1125"/>
      <c r="G143" s="648"/>
      <c r="H143" s="649"/>
      <c r="I143" s="650"/>
      <c r="J143" s="649"/>
      <c r="K143" s="650"/>
      <c r="L143" s="649"/>
      <c r="M143" s="651"/>
      <c r="N143" s="650"/>
      <c r="O143" s="649"/>
      <c r="P143" s="651"/>
      <c r="Q143" s="13"/>
    </row>
    <row r="144" spans="1:18">
      <c r="A144" s="10"/>
      <c r="B144" s="10"/>
      <c r="C144" s="10"/>
      <c r="D144" s="10"/>
      <c r="E144" s="10"/>
      <c r="F144" s="10"/>
      <c r="G144" s="10"/>
      <c r="H144" s="10"/>
      <c r="I144" s="10"/>
      <c r="J144" s="10"/>
      <c r="K144" s="10"/>
      <c r="L144" s="10"/>
      <c r="M144" s="10"/>
      <c r="N144" s="10"/>
      <c r="O144" s="10"/>
    </row>
    <row r="145" spans="1:18">
      <c r="A145" s="113" t="s">
        <v>442</v>
      </c>
      <c r="B145" s="114"/>
      <c r="C145" s="114"/>
      <c r="D145" s="114"/>
      <c r="E145" s="114"/>
      <c r="F145" s="114"/>
      <c r="G145" s="114"/>
      <c r="H145" s="114"/>
      <c r="I145" s="114"/>
      <c r="J145" s="114"/>
      <c r="K145" s="114"/>
      <c r="L145" s="114"/>
      <c r="M145" s="114"/>
      <c r="N145" s="114"/>
      <c r="O145" s="115"/>
    </row>
    <row r="146" spans="1:18">
      <c r="A146" s="116" t="s">
        <v>677</v>
      </c>
      <c r="B146" s="112"/>
      <c r="C146" s="112"/>
      <c r="D146" s="112"/>
      <c r="E146" s="112"/>
      <c r="F146" s="112"/>
      <c r="G146" s="112"/>
      <c r="H146" s="112"/>
      <c r="I146" s="112"/>
      <c r="J146" s="112"/>
      <c r="K146" s="112"/>
      <c r="L146" s="112"/>
      <c r="M146" s="112"/>
      <c r="N146" s="112"/>
      <c r="O146" s="117"/>
    </row>
    <row r="147" spans="1:18" ht="45">
      <c r="A147" s="116"/>
      <c r="B147" s="154" t="s">
        <v>678</v>
      </c>
      <c r="C147" s="153" t="s">
        <v>679</v>
      </c>
      <c r="D147" s="153" t="s">
        <v>680</v>
      </c>
      <c r="E147" s="170" t="s">
        <v>644</v>
      </c>
      <c r="F147" s="112"/>
      <c r="G147" s="112"/>
      <c r="H147" s="112"/>
      <c r="I147" s="112"/>
      <c r="J147" s="112"/>
      <c r="K147" s="112"/>
      <c r="L147" s="112"/>
      <c r="M147" s="112"/>
      <c r="N147" s="112"/>
      <c r="O147" s="117"/>
    </row>
    <row r="148" spans="1:18">
      <c r="A148" s="116"/>
      <c r="B148" s="124" t="s">
        <v>681</v>
      </c>
      <c r="C148" s="246">
        <v>0.08</v>
      </c>
      <c r="D148" s="247">
        <v>1.0999999999999999E-2</v>
      </c>
      <c r="E148" s="124"/>
      <c r="F148" s="10"/>
      <c r="G148" s="112"/>
      <c r="H148" s="112"/>
      <c r="I148" s="112"/>
      <c r="J148" s="112"/>
      <c r="K148" s="112"/>
      <c r="L148" s="112"/>
      <c r="M148" s="112"/>
      <c r="N148" s="112"/>
      <c r="O148" s="117"/>
    </row>
    <row r="149" spans="1:18">
      <c r="A149" s="116"/>
      <c r="B149" s="124" t="s">
        <v>682</v>
      </c>
      <c r="C149" s="125" t="s">
        <v>189</v>
      </c>
      <c r="D149" s="174" t="s">
        <v>189</v>
      </c>
      <c r="E149" s="124" t="s">
        <v>683</v>
      </c>
      <c r="F149" s="112"/>
      <c r="G149" s="112"/>
      <c r="H149" s="112"/>
      <c r="I149" s="112"/>
      <c r="J149" s="112"/>
      <c r="K149" s="112"/>
      <c r="L149" s="112"/>
      <c r="M149" s="112"/>
      <c r="N149" s="112"/>
      <c r="O149" s="117"/>
    </row>
    <row r="150" spans="1:18">
      <c r="A150" s="121"/>
      <c r="B150" s="119"/>
      <c r="C150" s="119"/>
      <c r="D150" s="119"/>
      <c r="E150" s="119"/>
      <c r="F150" s="119"/>
      <c r="G150" s="119"/>
      <c r="H150" s="119"/>
      <c r="I150" s="119"/>
      <c r="J150" s="119"/>
      <c r="K150" s="119"/>
      <c r="L150" s="119"/>
      <c r="M150" s="119"/>
      <c r="N150" s="119"/>
      <c r="O150" s="120"/>
    </row>
    <row r="151" spans="1:18">
      <c r="A151" s="10"/>
      <c r="B151" s="10"/>
      <c r="C151" s="10"/>
      <c r="D151" s="10"/>
      <c r="E151" s="10"/>
      <c r="F151" s="10"/>
      <c r="G151" s="10"/>
      <c r="H151" s="10"/>
      <c r="I151" s="10"/>
      <c r="J151" s="10"/>
      <c r="K151" s="10"/>
      <c r="L151" s="10"/>
      <c r="M151" s="10"/>
      <c r="N151" s="10"/>
      <c r="O151" s="10"/>
    </row>
    <row r="152" spans="1:18" s="557" customFormat="1">
      <c r="A152" s="67" t="s">
        <v>31</v>
      </c>
      <c r="B152" s="68"/>
      <c r="C152" s="68"/>
      <c r="D152" s="68"/>
      <c r="E152" s="68"/>
      <c r="F152" s="68"/>
      <c r="G152" s="68"/>
      <c r="H152" s="68"/>
      <c r="I152" s="68"/>
      <c r="J152" s="68"/>
      <c r="K152" s="68"/>
      <c r="L152" s="68"/>
      <c r="M152" s="68"/>
      <c r="N152" s="68"/>
      <c r="O152" s="68"/>
      <c r="P152" s="68"/>
      <c r="Q152" s="68"/>
      <c r="R152"/>
    </row>
    <row r="153" spans="1:18">
      <c r="A153" s="10" t="s">
        <v>684</v>
      </c>
      <c r="B153" s="10"/>
      <c r="C153" s="10"/>
      <c r="D153" s="10"/>
      <c r="E153" s="10"/>
      <c r="F153" s="10"/>
      <c r="G153" s="10"/>
      <c r="H153" s="10"/>
      <c r="I153" s="10"/>
      <c r="J153" s="10"/>
      <c r="K153" s="10"/>
      <c r="L153" s="10"/>
      <c r="M153" s="10"/>
      <c r="N153" s="10"/>
      <c r="O153" s="10"/>
      <c r="P153" s="10"/>
      <c r="Q153" s="10"/>
    </row>
    <row r="154" spans="1:18">
      <c r="A154" s="10"/>
      <c r="B154" s="10"/>
      <c r="C154" s="10"/>
      <c r="D154" s="10"/>
      <c r="E154" s="10"/>
      <c r="F154" s="10"/>
      <c r="G154" s="10"/>
      <c r="H154" s="10"/>
      <c r="I154" s="10"/>
      <c r="J154" s="10"/>
      <c r="K154" s="10"/>
      <c r="L154" s="10"/>
      <c r="M154" s="10"/>
      <c r="N154" s="10"/>
      <c r="O154" s="10"/>
      <c r="P154" s="10"/>
      <c r="Q154" s="10"/>
    </row>
    <row r="155" spans="1:18" s="557" customFormat="1">
      <c r="A155" s="67" t="s">
        <v>39</v>
      </c>
      <c r="B155" s="68"/>
      <c r="C155" s="68"/>
      <c r="D155" s="68"/>
      <c r="E155" s="68"/>
      <c r="F155" s="68"/>
      <c r="G155" s="68"/>
      <c r="H155" s="68"/>
      <c r="I155" s="68"/>
      <c r="J155" s="68"/>
      <c r="K155" s="68"/>
      <c r="L155" s="68"/>
      <c r="M155" s="68"/>
      <c r="N155" s="68"/>
      <c r="O155" s="68"/>
      <c r="P155" s="68"/>
      <c r="Q155" s="68"/>
      <c r="R155"/>
    </row>
    <row r="156" spans="1:18">
      <c r="A156" s="32" t="s">
        <v>685</v>
      </c>
      <c r="B156" s="32" t="s">
        <v>410</v>
      </c>
      <c r="C156" s="10"/>
      <c r="D156" s="10"/>
      <c r="E156" s="10"/>
      <c r="F156" s="10"/>
      <c r="G156" s="10"/>
      <c r="H156" s="10"/>
      <c r="I156" s="10"/>
      <c r="J156" s="10"/>
      <c r="K156" s="10"/>
      <c r="L156" s="10"/>
      <c r="M156" s="10"/>
      <c r="N156" s="10"/>
      <c r="O156" s="10"/>
    </row>
    <row r="157" spans="1:18">
      <c r="A157" s="109" t="s">
        <v>470</v>
      </c>
      <c r="B157" s="10"/>
      <c r="C157" s="10"/>
      <c r="D157" s="10"/>
      <c r="E157" s="10"/>
      <c r="F157" s="10"/>
      <c r="G157" s="10"/>
      <c r="H157" s="10"/>
      <c r="I157" s="10"/>
      <c r="J157" s="10"/>
      <c r="K157" s="10"/>
      <c r="L157" s="10"/>
      <c r="M157" s="10"/>
      <c r="N157" s="10"/>
      <c r="O157" s="10"/>
    </row>
    <row r="158" spans="1:18">
      <c r="A158" s="110" t="s">
        <v>686</v>
      </c>
      <c r="B158" s="10"/>
      <c r="C158" s="10"/>
      <c r="D158" s="10"/>
      <c r="E158" s="10"/>
      <c r="F158" s="10"/>
      <c r="G158" s="10"/>
      <c r="H158" s="10"/>
      <c r="I158" s="10"/>
      <c r="J158" s="10"/>
      <c r="K158" s="10"/>
      <c r="L158" s="10"/>
      <c r="M158" s="10"/>
      <c r="N158" s="10"/>
      <c r="O158" s="10"/>
    </row>
    <row r="159" spans="1:18">
      <c r="A159" s="13"/>
      <c r="B159" s="13"/>
      <c r="C159" s="70"/>
      <c r="D159" s="70"/>
      <c r="E159" s="70"/>
      <c r="F159" s="617" t="s">
        <v>80</v>
      </c>
      <c r="G159" s="1117" t="s">
        <v>81</v>
      </c>
      <c r="H159" s="1118"/>
      <c r="I159" s="1118"/>
      <c r="J159" s="1118"/>
      <c r="K159" s="1118"/>
      <c r="L159" s="1118"/>
      <c r="M159" s="1118"/>
      <c r="N159" s="1118"/>
      <c r="O159" s="1118"/>
      <c r="P159" s="1119"/>
      <c r="Q159" s="13"/>
    </row>
    <row r="160" spans="1:18" ht="45">
      <c r="A160" s="13"/>
      <c r="B160" s="96" t="s">
        <v>472</v>
      </c>
      <c r="C160" s="602" t="s">
        <v>451</v>
      </c>
      <c r="D160" s="478" t="s">
        <v>452</v>
      </c>
      <c r="E160" s="70"/>
      <c r="F160" s="138">
        <f>D161</f>
        <v>0</v>
      </c>
      <c r="G160" s="33">
        <v>2026</v>
      </c>
      <c r="H160" s="34">
        <v>2027</v>
      </c>
      <c r="I160" s="33">
        <v>2028</v>
      </c>
      <c r="J160" s="34">
        <v>2029</v>
      </c>
      <c r="K160" s="33">
        <v>2030</v>
      </c>
      <c r="L160" s="34">
        <v>2031</v>
      </c>
      <c r="M160" s="33">
        <v>2032</v>
      </c>
      <c r="N160" s="34">
        <v>2033</v>
      </c>
      <c r="O160" s="33">
        <v>2034</v>
      </c>
      <c r="P160" s="33">
        <v>2035</v>
      </c>
      <c r="Q160" s="13"/>
    </row>
    <row r="161" spans="1:17" ht="30">
      <c r="A161" s="509" t="s">
        <v>477</v>
      </c>
      <c r="B161" s="529" t="s">
        <v>687</v>
      </c>
      <c r="C161" s="633" t="s">
        <v>145</v>
      </c>
      <c r="D161" s="478">
        <f>D143</f>
        <v>0</v>
      </c>
      <c r="E161" s="70"/>
      <c r="F161" s="811" t="str">
        <f>F139</f>
        <v>à compléter</v>
      </c>
      <c r="G161" s="812" t="e">
        <f>$F161*(1+G143)</f>
        <v>#VALUE!</v>
      </c>
      <c r="H161" s="812" t="e">
        <f t="shared" ref="H161:P161" si="16">$F161*(1+H143)</f>
        <v>#VALUE!</v>
      </c>
      <c r="I161" s="812" t="e">
        <f t="shared" si="16"/>
        <v>#VALUE!</v>
      </c>
      <c r="J161" s="812" t="e">
        <f t="shared" si="16"/>
        <v>#VALUE!</v>
      </c>
      <c r="K161" s="812" t="e">
        <f t="shared" si="16"/>
        <v>#VALUE!</v>
      </c>
      <c r="L161" s="812" t="e">
        <f t="shared" si="16"/>
        <v>#VALUE!</v>
      </c>
      <c r="M161" s="812" t="e">
        <f t="shared" si="16"/>
        <v>#VALUE!</v>
      </c>
      <c r="N161" s="812" t="e">
        <f t="shared" si="16"/>
        <v>#VALUE!</v>
      </c>
      <c r="O161" s="812" t="e">
        <f t="shared" si="16"/>
        <v>#VALUE!</v>
      </c>
      <c r="P161" s="426" t="e">
        <f t="shared" si="16"/>
        <v>#VALUE!</v>
      </c>
      <c r="Q161" s="13"/>
    </row>
    <row r="162" spans="1:17">
      <c r="A162" s="10"/>
      <c r="B162" s="10"/>
      <c r="C162" s="10"/>
      <c r="D162" s="10"/>
      <c r="E162" s="10"/>
      <c r="F162" s="10"/>
      <c r="G162" s="10"/>
      <c r="H162" s="10"/>
      <c r="I162" s="10"/>
      <c r="J162" s="10"/>
      <c r="K162" s="10"/>
      <c r="L162" s="10"/>
      <c r="M162" s="10"/>
      <c r="N162" s="10"/>
      <c r="O162" s="10"/>
    </row>
    <row r="163" spans="1:17" ht="15.75" thickBot="1">
      <c r="A163" s="155"/>
      <c r="B163" s="155"/>
      <c r="C163" s="155"/>
      <c r="D163" s="155"/>
      <c r="E163" s="155"/>
      <c r="F163" s="155"/>
      <c r="G163" s="155"/>
      <c r="H163" s="155"/>
      <c r="I163" s="155"/>
      <c r="J163" s="155"/>
      <c r="K163" s="155"/>
      <c r="L163" s="155"/>
      <c r="M163" s="155"/>
      <c r="N163" s="155"/>
      <c r="O163" s="155"/>
      <c r="P163" s="155"/>
      <c r="Q163" s="155"/>
    </row>
    <row r="164" spans="1:17" ht="15.75" thickTop="1">
      <c r="A164" s="182" t="s">
        <v>481</v>
      </c>
      <c r="B164" s="183"/>
      <c r="C164" s="183"/>
      <c r="D164" s="183"/>
      <c r="E164" s="183"/>
      <c r="F164" s="183"/>
      <c r="G164" s="183"/>
      <c r="H164" s="183"/>
      <c r="I164" s="183"/>
      <c r="J164" s="183"/>
      <c r="K164" s="183"/>
      <c r="L164" s="183"/>
      <c r="M164" s="183"/>
      <c r="N164" s="183"/>
      <c r="O164" s="183"/>
      <c r="P164" s="183"/>
      <c r="Q164" s="183"/>
    </row>
    <row r="165" spans="1:17">
      <c r="A165" s="162" t="s">
        <v>482</v>
      </c>
      <c r="B165" s="97"/>
      <c r="C165" s="97"/>
      <c r="D165" s="97"/>
      <c r="E165" s="97"/>
      <c r="F165" s="97"/>
      <c r="G165" s="97"/>
      <c r="H165" s="97"/>
      <c r="I165" s="97"/>
      <c r="J165" s="97"/>
      <c r="K165" s="97"/>
      <c r="L165" s="97"/>
      <c r="M165" s="97"/>
      <c r="N165" s="97"/>
      <c r="O165" s="97"/>
      <c r="P165" s="97"/>
      <c r="Q165" s="97"/>
    </row>
    <row r="166" spans="1:17">
      <c r="A166" s="199" t="s">
        <v>688</v>
      </c>
      <c r="B166" s="199" t="s">
        <v>410</v>
      </c>
      <c r="C166" s="200"/>
      <c r="D166" s="200"/>
      <c r="E166" s="200"/>
      <c r="F166" s="200"/>
      <c r="G166" s="200"/>
      <c r="H166" s="200"/>
      <c r="I166" s="200"/>
      <c r="J166" s="200"/>
      <c r="K166" s="200"/>
      <c r="L166" s="200"/>
      <c r="M166" s="200"/>
      <c r="N166" s="200"/>
      <c r="O166" s="200"/>
      <c r="P166" s="200"/>
      <c r="Q166" s="200"/>
    </row>
    <row r="167" spans="1:17">
      <c r="A167" s="69" t="s">
        <v>689</v>
      </c>
      <c r="B167" s="13"/>
      <c r="C167" s="13"/>
      <c r="D167" s="13"/>
      <c r="E167" s="13"/>
      <c r="F167" s="13"/>
      <c r="G167" s="13"/>
      <c r="H167" s="13"/>
      <c r="I167" s="13"/>
      <c r="J167" s="13"/>
      <c r="K167" s="13"/>
      <c r="L167" s="13"/>
      <c r="M167" s="13"/>
      <c r="N167" s="13"/>
      <c r="O167" s="104"/>
      <c r="P167" s="104"/>
      <c r="Q167" s="104"/>
    </row>
    <row r="168" spans="1:17">
      <c r="A168" s="13"/>
      <c r="B168" s="13"/>
      <c r="C168" s="33" t="s">
        <v>485</v>
      </c>
      <c r="D168" s="13"/>
      <c r="E168" s="13"/>
      <c r="F168" s="13"/>
      <c r="G168" s="13"/>
      <c r="H168" s="13"/>
      <c r="I168" s="13"/>
      <c r="J168" s="13"/>
      <c r="K168" s="13"/>
      <c r="L168" s="13"/>
      <c r="M168" s="13"/>
      <c r="N168" s="13"/>
      <c r="O168" s="13"/>
      <c r="P168" s="13"/>
      <c r="Q168" s="13"/>
    </row>
    <row r="169" spans="1:17">
      <c r="A169" s="13"/>
      <c r="B169" s="108" t="s">
        <v>486</v>
      </c>
      <c r="C169" s="105" t="s">
        <v>487</v>
      </c>
      <c r="D169" s="13"/>
      <c r="E169" s="13"/>
      <c r="F169" s="13"/>
      <c r="G169" s="13"/>
      <c r="H169" s="13"/>
      <c r="I169" s="13"/>
      <c r="J169" s="13"/>
      <c r="K169" s="13"/>
      <c r="L169" s="13"/>
      <c r="M169" s="13"/>
      <c r="N169" s="13"/>
      <c r="O169" s="13"/>
      <c r="P169" s="13"/>
      <c r="Q169" s="13"/>
    </row>
    <row r="170" spans="1:17">
      <c r="A170" s="13"/>
      <c r="B170" s="108" t="s">
        <v>488</v>
      </c>
      <c r="C170" s="105"/>
      <c r="D170" s="13"/>
      <c r="E170" s="13"/>
      <c r="F170" s="13"/>
      <c r="G170" s="13"/>
      <c r="H170" s="13"/>
      <c r="I170" s="13"/>
      <c r="J170" s="13"/>
      <c r="K170" s="13"/>
      <c r="L170" s="13"/>
      <c r="M170" s="13"/>
      <c r="N170" s="13"/>
      <c r="O170" s="13"/>
      <c r="P170" s="13"/>
      <c r="Q170" s="13"/>
    </row>
    <row r="171" spans="1:17">
      <c r="A171" s="13"/>
      <c r="B171" s="108" t="s">
        <v>489</v>
      </c>
      <c r="C171" s="105"/>
      <c r="D171" s="13"/>
      <c r="E171" s="13"/>
      <c r="F171" s="13"/>
      <c r="G171" s="13"/>
      <c r="H171" s="13"/>
      <c r="I171" s="13"/>
      <c r="J171" s="13"/>
      <c r="K171" s="13"/>
      <c r="L171" s="13"/>
      <c r="M171" s="13"/>
      <c r="N171" s="13"/>
      <c r="O171" s="13"/>
      <c r="P171" s="13"/>
      <c r="Q171" s="13"/>
    </row>
    <row r="172" spans="1:17">
      <c r="A172" s="200"/>
      <c r="B172" s="200"/>
      <c r="C172" s="200"/>
      <c r="D172" s="200"/>
      <c r="E172" s="200"/>
      <c r="F172" s="200"/>
      <c r="G172" s="200"/>
      <c r="H172" s="200"/>
      <c r="I172" s="200"/>
      <c r="J172" s="200"/>
      <c r="K172" s="200"/>
      <c r="L172" s="200"/>
      <c r="M172" s="200"/>
      <c r="N172" s="200"/>
      <c r="O172" s="200"/>
      <c r="P172" s="200"/>
      <c r="Q172" s="200"/>
    </row>
    <row r="173" spans="1:17">
      <c r="A173" s="201" t="s">
        <v>690</v>
      </c>
      <c r="B173" s="202"/>
      <c r="C173" s="202"/>
      <c r="D173" s="202"/>
      <c r="E173" s="202"/>
      <c r="F173" s="202"/>
      <c r="G173" s="202"/>
      <c r="H173" s="202"/>
      <c r="I173" s="202"/>
      <c r="J173" s="202"/>
      <c r="K173" s="202"/>
      <c r="L173" s="202"/>
      <c r="M173" s="202"/>
      <c r="N173" s="202"/>
      <c r="O173" s="202"/>
      <c r="P173" s="202"/>
      <c r="Q173" s="203"/>
    </row>
    <row r="174" spans="1:17">
      <c r="A174" s="456" t="s">
        <v>3</v>
      </c>
      <c r="B174" s="200"/>
      <c r="C174" s="153" t="s">
        <v>485</v>
      </c>
      <c r="D174" s="170" t="s">
        <v>644</v>
      </c>
      <c r="E174" s="205"/>
      <c r="F174" s="205"/>
      <c r="G174" s="205"/>
      <c r="H174" s="205"/>
      <c r="I174" s="205"/>
      <c r="J174" s="205"/>
      <c r="K174" s="205"/>
      <c r="L174" s="205"/>
      <c r="M174" s="205"/>
      <c r="N174" s="205"/>
      <c r="O174" s="205"/>
      <c r="P174" s="205"/>
      <c r="Q174" s="206"/>
    </row>
    <row r="175" spans="1:17">
      <c r="A175" s="204"/>
      <c r="B175" s="208" t="s">
        <v>486</v>
      </c>
      <c r="C175" s="209" t="s">
        <v>691</v>
      </c>
      <c r="D175" s="209" t="s">
        <v>692</v>
      </c>
      <c r="E175" s="200"/>
      <c r="F175" s="200"/>
      <c r="G175" s="200"/>
      <c r="H175" s="200"/>
      <c r="I175" s="200"/>
      <c r="J175" s="200"/>
      <c r="K175" s="200"/>
      <c r="L175" s="200"/>
      <c r="M175" s="200"/>
      <c r="N175" s="200"/>
      <c r="O175" s="200"/>
      <c r="P175" s="200"/>
      <c r="Q175" s="210"/>
    </row>
    <row r="176" spans="1:17">
      <c r="A176" s="204"/>
      <c r="B176" s="208" t="s">
        <v>488</v>
      </c>
      <c r="C176" s="209" t="s">
        <v>220</v>
      </c>
      <c r="D176" s="200"/>
      <c r="E176" s="200"/>
      <c r="F176" s="200"/>
      <c r="G176" s="200"/>
      <c r="H176" s="200"/>
      <c r="I176" s="200"/>
      <c r="J176" s="200"/>
      <c r="K176" s="200"/>
      <c r="L176" s="200"/>
      <c r="M176" s="200"/>
      <c r="N176" s="200"/>
      <c r="O176" s="200"/>
      <c r="P176" s="200"/>
      <c r="Q176" s="210"/>
    </row>
    <row r="177" spans="1:17">
      <c r="A177" s="211"/>
      <c r="B177" s="208" t="s">
        <v>489</v>
      </c>
      <c r="C177" s="209" t="s">
        <v>220</v>
      </c>
      <c r="D177" s="212"/>
      <c r="E177" s="212"/>
      <c r="F177" s="212"/>
      <c r="G177" s="212"/>
      <c r="H177" s="212"/>
      <c r="I177" s="212"/>
      <c r="J177" s="212"/>
      <c r="K177" s="212"/>
      <c r="L177" s="212"/>
      <c r="M177" s="212"/>
      <c r="N177" s="212"/>
      <c r="O177" s="212"/>
      <c r="P177" s="212"/>
      <c r="Q177" s="213"/>
    </row>
    <row r="178" spans="1:17">
      <c r="A178" s="200"/>
      <c r="B178" s="200"/>
      <c r="C178" s="200"/>
      <c r="D178" s="200"/>
      <c r="E178" s="200"/>
      <c r="F178" s="200"/>
      <c r="G178" s="200"/>
      <c r="H178" s="200"/>
      <c r="I178" s="200"/>
      <c r="J178" s="200"/>
      <c r="K178" s="200"/>
      <c r="L178" s="200"/>
      <c r="M178" s="200"/>
      <c r="N178" s="200"/>
      <c r="O178" s="200"/>
      <c r="P178" s="200"/>
      <c r="Q178" s="200"/>
    </row>
    <row r="179" spans="1:17">
      <c r="A179" s="162" t="s">
        <v>693</v>
      </c>
      <c r="B179" s="97"/>
      <c r="C179" s="97"/>
      <c r="D179" s="97"/>
      <c r="E179" s="97"/>
      <c r="F179" s="97"/>
      <c r="G179" s="97"/>
      <c r="H179" s="97"/>
      <c r="I179" s="97"/>
      <c r="J179" s="97"/>
      <c r="K179" s="97"/>
      <c r="L179" s="97"/>
      <c r="M179" s="97"/>
      <c r="N179" s="97"/>
      <c r="O179" s="97"/>
      <c r="P179" s="97"/>
      <c r="Q179" s="97"/>
    </row>
    <row r="180" spans="1:17">
      <c r="A180" s="199" t="s">
        <v>694</v>
      </c>
      <c r="B180" s="199" t="s">
        <v>410</v>
      </c>
      <c r="C180" s="200"/>
      <c r="D180" s="200"/>
      <c r="E180" s="200"/>
      <c r="F180" s="200"/>
      <c r="G180" s="200"/>
      <c r="H180" s="200"/>
      <c r="I180" s="200"/>
      <c r="J180" s="200"/>
      <c r="K180" s="200"/>
      <c r="L180" s="200"/>
      <c r="M180" s="200"/>
      <c r="N180" s="200"/>
      <c r="O180" s="200"/>
      <c r="P180" s="200"/>
      <c r="Q180" s="200"/>
    </row>
    <row r="181" spans="1:17">
      <c r="A181" s="69" t="s">
        <v>599</v>
      </c>
      <c r="B181" s="13"/>
      <c r="C181" s="13"/>
      <c r="D181" s="13"/>
      <c r="E181" s="13"/>
      <c r="F181" s="13"/>
      <c r="G181" s="13"/>
      <c r="H181" s="13"/>
      <c r="I181" s="13"/>
      <c r="J181" s="13"/>
      <c r="K181" s="13"/>
      <c r="L181" s="13"/>
      <c r="M181" s="13"/>
      <c r="N181" s="13"/>
      <c r="O181" s="104"/>
      <c r="P181" s="104"/>
      <c r="Q181" s="104"/>
    </row>
    <row r="182" spans="1:17">
      <c r="A182" s="69" t="s">
        <v>695</v>
      </c>
      <c r="B182" s="13"/>
      <c r="C182" s="13"/>
      <c r="D182" s="13"/>
      <c r="E182" s="13"/>
      <c r="F182" s="13"/>
      <c r="G182" s="13"/>
      <c r="H182" s="13"/>
      <c r="I182" s="13"/>
      <c r="J182" s="13"/>
      <c r="K182" s="13"/>
      <c r="L182" s="13"/>
      <c r="M182" s="13"/>
      <c r="N182" s="13"/>
      <c r="O182" s="104"/>
      <c r="P182" s="104"/>
      <c r="Q182" s="104"/>
    </row>
    <row r="183" spans="1:17">
      <c r="A183" s="69" t="s">
        <v>696</v>
      </c>
      <c r="B183" s="13"/>
      <c r="C183" s="13"/>
      <c r="D183" s="13"/>
      <c r="E183" s="13"/>
      <c r="F183" s="13"/>
      <c r="G183" s="13"/>
      <c r="H183" s="13"/>
      <c r="I183" s="13"/>
      <c r="J183" s="13"/>
      <c r="K183" s="13"/>
      <c r="L183" s="13"/>
      <c r="M183" s="13"/>
      <c r="N183" s="13"/>
      <c r="O183" s="104"/>
      <c r="P183" s="104"/>
      <c r="Q183" s="104"/>
    </row>
    <row r="184" spans="1:17">
      <c r="A184" s="214"/>
      <c r="B184" s="200"/>
      <c r="C184" s="200"/>
      <c r="D184" s="200"/>
      <c r="E184" s="200"/>
      <c r="F184" s="200"/>
      <c r="G184" s="200"/>
      <c r="H184" s="200"/>
      <c r="I184" s="200"/>
      <c r="J184" s="200"/>
      <c r="K184" s="200"/>
      <c r="L184" s="200"/>
      <c r="M184" s="200"/>
      <c r="N184" s="200"/>
      <c r="O184" s="215"/>
      <c r="P184" s="215"/>
      <c r="Q184" s="215"/>
    </row>
    <row r="185" spans="1:17">
      <c r="A185" s="162" t="s">
        <v>697</v>
      </c>
      <c r="B185" s="97"/>
      <c r="C185" s="97"/>
      <c r="D185" s="97"/>
      <c r="E185" s="97"/>
      <c r="F185" s="97"/>
      <c r="G185" s="97"/>
      <c r="H185" s="97"/>
      <c r="I185" s="97"/>
      <c r="J185" s="97"/>
      <c r="K185" s="97"/>
      <c r="L185" s="97"/>
      <c r="M185" s="97"/>
      <c r="N185" s="97"/>
      <c r="O185" s="97"/>
      <c r="P185" s="97"/>
      <c r="Q185" s="97"/>
    </row>
    <row r="186" spans="1:17">
      <c r="A186" s="199" t="s">
        <v>694</v>
      </c>
      <c r="B186" s="199" t="s">
        <v>410</v>
      </c>
      <c r="C186" s="200"/>
      <c r="D186" s="200"/>
      <c r="E186" s="200"/>
      <c r="F186" s="200"/>
      <c r="G186" s="200"/>
      <c r="H186" s="200"/>
      <c r="I186" s="200"/>
      <c r="J186" s="200"/>
      <c r="K186" s="200"/>
      <c r="L186" s="200"/>
      <c r="M186" s="200"/>
      <c r="N186" s="200"/>
      <c r="O186" s="200"/>
      <c r="P186" s="200"/>
      <c r="Q186" s="200"/>
    </row>
    <row r="187" spans="1:17">
      <c r="A187" s="69" t="s">
        <v>698</v>
      </c>
      <c r="B187" s="13"/>
      <c r="C187" s="13"/>
      <c r="D187" s="13"/>
      <c r="E187" s="13"/>
      <c r="F187" s="13"/>
      <c r="G187" s="13"/>
      <c r="H187" s="13"/>
      <c r="I187" s="13"/>
      <c r="J187" s="13"/>
      <c r="K187" s="13"/>
      <c r="L187" s="13"/>
      <c r="M187" s="13"/>
      <c r="N187" s="13"/>
      <c r="O187" s="104"/>
      <c r="P187" s="104"/>
      <c r="Q187" s="104"/>
    </row>
    <row r="188" spans="1:17">
      <c r="A188" s="69" t="s">
        <v>699</v>
      </c>
      <c r="B188" s="13"/>
      <c r="C188" s="13"/>
      <c r="D188" s="13"/>
      <c r="E188" s="13"/>
      <c r="F188" s="13"/>
      <c r="G188" s="13"/>
      <c r="H188" s="13"/>
      <c r="I188" s="13"/>
      <c r="J188" s="13"/>
      <c r="K188" s="13"/>
      <c r="L188" s="13"/>
      <c r="M188" s="13"/>
      <c r="N188" s="13"/>
      <c r="O188" s="104"/>
      <c r="P188" s="104"/>
      <c r="Q188" s="104"/>
    </row>
    <row r="189" spans="1:17">
      <c r="A189" s="13"/>
      <c r="B189" s="13"/>
      <c r="C189" s="13"/>
      <c r="D189" s="13"/>
      <c r="E189" s="13"/>
      <c r="F189" s="617" t="s">
        <v>80</v>
      </c>
      <c r="G189" s="1117" t="s">
        <v>81</v>
      </c>
      <c r="H189" s="1118"/>
      <c r="I189" s="1118"/>
      <c r="J189" s="1118"/>
      <c r="K189" s="1118"/>
      <c r="L189" s="1118"/>
      <c r="M189" s="1118"/>
      <c r="N189" s="1118"/>
      <c r="O189" s="1118"/>
      <c r="P189" s="1119"/>
      <c r="Q189" s="13"/>
    </row>
    <row r="190" spans="1:17" ht="45">
      <c r="A190" s="13"/>
      <c r="B190" s="96" t="s">
        <v>472</v>
      </c>
      <c r="C190" s="70"/>
      <c r="D190" s="478" t="s">
        <v>452</v>
      </c>
      <c r="E190" s="70"/>
      <c r="F190" s="138">
        <f>D191</f>
        <v>0</v>
      </c>
      <c r="G190" s="33">
        <v>2026</v>
      </c>
      <c r="H190" s="34">
        <v>2027</v>
      </c>
      <c r="I190" s="33">
        <v>2028</v>
      </c>
      <c r="J190" s="34">
        <v>2029</v>
      </c>
      <c r="K190" s="33">
        <v>2030</v>
      </c>
      <c r="L190" s="34">
        <v>2031</v>
      </c>
      <c r="M190" s="33">
        <v>2032</v>
      </c>
      <c r="N190" s="34">
        <v>2033</v>
      </c>
      <c r="O190" s="33">
        <v>2034</v>
      </c>
      <c r="P190" s="33">
        <v>2035</v>
      </c>
      <c r="Q190" s="13"/>
    </row>
    <row r="191" spans="1:17">
      <c r="A191" s="13"/>
      <c r="B191" s="108" t="s">
        <v>700</v>
      </c>
      <c r="C191" s="70"/>
      <c r="D191" s="585"/>
      <c r="E191" s="70"/>
      <c r="F191" s="175" t="s">
        <v>487</v>
      </c>
      <c r="G191" s="675" t="e">
        <f>F191*(1+'BDD Coûts unitaires repères'!$K$13)^('TRA_TRA COMMUN'!$G$74-'TRA_TRA COMMUN'!$F$74)</f>
        <v>#VALUE!</v>
      </c>
      <c r="H191" s="41" t="e">
        <f>G191*(1+'BDD Coûts unitaires repères'!L$13)</f>
        <v>#VALUE!</v>
      </c>
      <c r="I191" s="41" t="e">
        <f>H191*(1+'BDD Coûts unitaires repères'!M$13)</f>
        <v>#VALUE!</v>
      </c>
      <c r="J191" s="41" t="e">
        <f>I191*(1+'BDD Coûts unitaires repères'!N$13)</f>
        <v>#VALUE!</v>
      </c>
      <c r="K191" s="41" t="e">
        <f>J191*(1+'BDD Coûts unitaires repères'!O$13)</f>
        <v>#VALUE!</v>
      </c>
      <c r="L191" s="41" t="e">
        <f>K191*(1+'BDD Coûts unitaires repères'!P$13)</f>
        <v>#VALUE!</v>
      </c>
      <c r="M191" s="41" t="e">
        <f>L191*(1+'BDD Coûts unitaires repères'!Q$13)</f>
        <v>#VALUE!</v>
      </c>
      <c r="N191" s="41" t="e">
        <f>M191*(1+'BDD Coûts unitaires repères'!R$13)</f>
        <v>#VALUE!</v>
      </c>
      <c r="O191" s="41" t="e">
        <f>N191*(1+'BDD Coûts unitaires repères'!S$13)</f>
        <v>#VALUE!</v>
      </c>
      <c r="P191" s="41" t="e">
        <f>O191*(1+'BDD Coûts unitaires repères'!T$13)</f>
        <v>#VALUE!</v>
      </c>
      <c r="Q191" s="13"/>
    </row>
    <row r="192" spans="1:17">
      <c r="A192" s="13"/>
      <c r="B192" s="13"/>
      <c r="C192" s="13"/>
      <c r="D192" s="13"/>
      <c r="E192" s="13"/>
      <c r="F192" s="13"/>
      <c r="G192" s="541" t="s">
        <v>656</v>
      </c>
      <c r="H192" s="13"/>
      <c r="I192" s="13"/>
      <c r="J192" s="13"/>
      <c r="K192" s="13"/>
      <c r="L192" s="13"/>
      <c r="M192" s="754"/>
      <c r="N192" s="754"/>
      <c r="O192" s="754"/>
      <c r="P192" s="754"/>
      <c r="Q192" s="13"/>
    </row>
    <row r="193" spans="1:17">
      <c r="A193" s="200"/>
      <c r="B193" s="200"/>
      <c r="C193" s="200"/>
      <c r="D193" s="200"/>
      <c r="E193" s="200"/>
      <c r="F193" s="200"/>
      <c r="G193" s="200"/>
      <c r="H193" s="200"/>
      <c r="I193" s="200"/>
      <c r="J193" s="200"/>
      <c r="K193" s="200"/>
      <c r="L193" s="200"/>
      <c r="M193" s="200"/>
      <c r="N193" s="200"/>
      <c r="O193" s="200"/>
      <c r="P193" s="200"/>
      <c r="Q193" s="200"/>
    </row>
    <row r="194" spans="1:17">
      <c r="A194" s="201" t="s">
        <v>701</v>
      </c>
      <c r="B194" s="202"/>
      <c r="C194" s="202"/>
      <c r="D194" s="202"/>
      <c r="E194" s="202"/>
      <c r="F194" s="202"/>
      <c r="G194" s="202"/>
      <c r="H194" s="202"/>
      <c r="I194" s="202"/>
      <c r="J194" s="202"/>
      <c r="K194" s="202"/>
      <c r="L194" s="202"/>
      <c r="M194" s="202"/>
      <c r="N194" s="202"/>
      <c r="O194" s="203"/>
      <c r="P194" s="200"/>
      <c r="Q194" s="200"/>
    </row>
    <row r="195" spans="1:17">
      <c r="A195" s="204" t="s">
        <v>702</v>
      </c>
      <c r="B195" s="205"/>
      <c r="C195" s="205"/>
      <c r="D195" s="205"/>
      <c r="E195" s="205"/>
      <c r="F195" s="205"/>
      <c r="G195" s="205"/>
      <c r="H195" s="205"/>
      <c r="I195" s="205"/>
      <c r="J195" s="205"/>
      <c r="K195" s="205"/>
      <c r="L195" s="205"/>
      <c r="M195" s="205"/>
      <c r="N195" s="205"/>
      <c r="O195" s="206"/>
      <c r="P195" s="200"/>
      <c r="Q195" s="200"/>
    </row>
    <row r="196" spans="1:17" ht="45">
      <c r="A196" s="216"/>
      <c r="B196" s="154" t="s">
        <v>703</v>
      </c>
      <c r="C196" s="153" t="s">
        <v>704</v>
      </c>
      <c r="D196" s="153" t="s">
        <v>705</v>
      </c>
      <c r="E196" s="170" t="s">
        <v>644</v>
      </c>
      <c r="F196" s="205"/>
      <c r="G196" s="205"/>
      <c r="H196" s="205"/>
      <c r="I196" s="205"/>
      <c r="J196" s="205"/>
      <c r="K196" s="205"/>
      <c r="L196" s="205"/>
      <c r="M196" s="205"/>
      <c r="N196" s="205"/>
      <c r="O196" s="206"/>
      <c r="P196" s="200"/>
      <c r="Q196" s="200"/>
    </row>
    <row r="197" spans="1:17">
      <c r="A197" s="216"/>
      <c r="B197" s="218" t="s">
        <v>706</v>
      </c>
      <c r="C197" s="248">
        <v>0.42</v>
      </c>
      <c r="D197" s="248">
        <v>0.04</v>
      </c>
      <c r="E197" s="218" t="s">
        <v>707</v>
      </c>
      <c r="F197" s="205"/>
      <c r="G197" s="205"/>
      <c r="H197" s="205"/>
      <c r="I197" s="205"/>
      <c r="J197" s="205"/>
      <c r="K197" s="205"/>
      <c r="L197" s="205"/>
      <c r="M197" s="205"/>
      <c r="N197" s="205"/>
      <c r="O197" s="206"/>
      <c r="P197" s="200"/>
      <c r="Q197" s="200"/>
    </row>
    <row r="198" spans="1:17">
      <c r="A198" s="216"/>
      <c r="B198" s="218" t="s">
        <v>708</v>
      </c>
      <c r="C198" s="219"/>
      <c r="D198" s="248">
        <v>4.5999999999999999E-2</v>
      </c>
      <c r="E198" s="218" t="s">
        <v>709</v>
      </c>
      <c r="F198" s="205"/>
      <c r="G198" s="205"/>
      <c r="H198" s="205"/>
      <c r="I198" s="205"/>
      <c r="J198" s="205"/>
      <c r="K198" s="205"/>
      <c r="L198" s="205"/>
      <c r="M198" s="205"/>
      <c r="N198" s="205"/>
      <c r="O198" s="206"/>
      <c r="P198" s="200"/>
      <c r="Q198" s="200"/>
    </row>
    <row r="199" spans="1:17">
      <c r="A199" s="200"/>
      <c r="B199" s="200"/>
      <c r="C199" s="205"/>
      <c r="D199" s="205"/>
      <c r="E199" s="205"/>
      <c r="F199" s="205"/>
      <c r="G199" s="205"/>
      <c r="H199" s="205"/>
      <c r="I199" s="205"/>
      <c r="J199" s="205"/>
      <c r="K199" s="205"/>
      <c r="L199" s="205"/>
      <c r="M199" s="205"/>
      <c r="N199" s="205"/>
      <c r="O199" s="206"/>
      <c r="P199" s="200"/>
      <c r="Q199" s="200"/>
    </row>
    <row r="200" spans="1:17">
      <c r="A200" s="211"/>
      <c r="B200" s="212"/>
      <c r="C200" s="212"/>
      <c r="D200" s="212"/>
      <c r="E200" s="212"/>
      <c r="F200" s="212"/>
      <c r="G200" s="212"/>
      <c r="H200" s="212"/>
      <c r="I200" s="212"/>
      <c r="J200" s="212"/>
      <c r="K200" s="212"/>
      <c r="L200" s="212"/>
      <c r="M200" s="212"/>
      <c r="N200" s="212"/>
      <c r="O200" s="213"/>
      <c r="P200" s="200"/>
      <c r="Q200" s="200"/>
    </row>
  </sheetData>
  <mergeCells count="10">
    <mergeCell ref="B142:F142"/>
    <mergeCell ref="B143:F143"/>
    <mergeCell ref="G141:P141"/>
    <mergeCell ref="G159:P159"/>
    <mergeCell ref="G189:P189"/>
    <mergeCell ref="B138:E138"/>
    <mergeCell ref="B139:E139"/>
    <mergeCell ref="G48:P48"/>
    <mergeCell ref="G73:P73"/>
    <mergeCell ref="G100:P100"/>
  </mergeCells>
  <dataValidations count="4">
    <dataValidation type="list" allowBlank="1" showInputMessage="1" showErrorMessage="1" sqref="G27" xr:uid="{4B38E373-678C-49F3-B234-E9CDC0D035CB}">
      <formula1>"AOM,non AOM"</formula1>
    </dataValidation>
    <dataValidation type="list" allowBlank="1" showInputMessage="1" showErrorMessage="1" sqref="G28" xr:uid="{3D4FF713-3590-4303-8D5E-95D681E2B1CA}">
      <formula1>"Ile de France , hors Ile de France"</formula1>
    </dataValidation>
    <dataValidation type="list" allowBlank="1" showInputMessage="1" showErrorMessage="1" sqref="C161 C102 C106 C110 C114 C76:C78 C80:C82 C84:C86" xr:uid="{8E3D1C6F-F623-4088-B4CB-0970298E7C25}">
      <formula1>"HT,TTC"</formula1>
    </dataValidation>
    <dataValidation type="list" allowBlank="1" showInputMessage="1" showErrorMessage="1" sqref="D84:D86 D102 D106 D110 D114 D116 F138 D161 D76:D78 D80:D82 D191" xr:uid="{F0BE4BB1-A054-45C4-A3B1-8CC62CA2B42E}">
      <formula1>"2021,2022,2023,2024,2025,2026,coûts 2026-2035 (avec inflation)"</formula1>
    </dataValidation>
  </dataValidations>
  <hyperlinks>
    <hyperlink ref="A91" location="'BDD Coûts unitaires - Invest'!A1" display="[LIEN]" xr:uid="{72099906-A2EA-4B07-97C3-381DE571710A}"/>
    <hyperlink ref="A174" r:id="rId1" xr:uid="{821BD87D-4397-478E-9486-DCF8AAA83073}"/>
    <hyperlink ref="A4" r:id="rId2" xr:uid="{676D9D75-1BFA-4D0F-8304-ADEB22E24630}"/>
    <hyperlink ref="A161" location="Synthèse!A1" display="(reporté dans la synthèse)" xr:uid="{DFFED0AD-9A12-4B22-B036-93212354950A}"/>
    <hyperlink ref="A116" location="Synthèse!A1" display="(reporté dans la synthèse)" xr:uid="{FC7F3ED1-7573-4822-A263-81F8C22B26CB}"/>
  </hyperlinks>
  <pageMargins left="0.7" right="0.7" top="0.75" bottom="0.75" header="0.3" footer="0.3"/>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9092F-9C5C-42DB-B264-44F4599030D3}">
  <sheetPr>
    <tabColor rgb="FFC00000"/>
  </sheetPr>
  <dimension ref="A1:R167"/>
  <sheetViews>
    <sheetView showGridLines="0" topLeftCell="A22" zoomScale="84" workbookViewId="0">
      <selection activeCell="C22" sqref="C22"/>
    </sheetView>
  </sheetViews>
  <sheetFormatPr defaultColWidth="11.42578125" defaultRowHeight="15"/>
  <cols>
    <col min="2" max="2" width="36.140625" customWidth="1"/>
  </cols>
  <sheetData>
    <row r="1" spans="1:18" s="557" customFormat="1" ht="21">
      <c r="A1" s="64" t="s">
        <v>710</v>
      </c>
      <c r="B1" s="65"/>
      <c r="C1" s="65"/>
      <c r="D1" s="65"/>
      <c r="E1" s="65"/>
      <c r="F1" s="65"/>
      <c r="G1" s="65"/>
      <c r="H1" s="65"/>
      <c r="I1" s="65"/>
      <c r="J1" s="65"/>
      <c r="K1" s="65"/>
      <c r="L1" s="65"/>
      <c r="M1" s="65"/>
      <c r="N1" s="65"/>
      <c r="O1" s="65"/>
      <c r="P1" s="65"/>
      <c r="Q1" s="65"/>
      <c r="R1"/>
    </row>
    <row r="3" spans="1:18">
      <c r="A3" s="62"/>
      <c r="B3" s="567" t="s">
        <v>71</v>
      </c>
      <c r="C3" s="576"/>
      <c r="D3" s="576"/>
      <c r="E3" s="576"/>
      <c r="F3" s="576"/>
      <c r="G3" s="576"/>
      <c r="H3" s="576"/>
      <c r="I3" s="576"/>
      <c r="J3" s="572"/>
      <c r="K3" s="572"/>
      <c r="L3" s="572"/>
      <c r="M3" s="572"/>
      <c r="N3" s="572"/>
      <c r="O3" s="572"/>
      <c r="P3" s="572"/>
      <c r="Q3" s="573"/>
    </row>
    <row r="4" spans="1:18">
      <c r="A4" s="446" t="s">
        <v>3</v>
      </c>
      <c r="B4" s="568" t="s">
        <v>397</v>
      </c>
      <c r="C4" s="62"/>
      <c r="D4" s="62"/>
      <c r="E4" s="62"/>
      <c r="F4" s="62"/>
      <c r="G4" s="62"/>
      <c r="H4" s="62"/>
      <c r="I4" s="62"/>
      <c r="J4" s="10"/>
      <c r="K4" s="10"/>
      <c r="L4" s="10"/>
      <c r="M4" s="10"/>
      <c r="N4" s="10"/>
      <c r="O4" s="10"/>
      <c r="P4" s="10"/>
      <c r="Q4" s="574"/>
    </row>
    <row r="5" spans="1:18">
      <c r="A5" s="67" t="s">
        <v>398</v>
      </c>
      <c r="B5" s="577" t="s">
        <v>399</v>
      </c>
      <c r="C5" s="62"/>
      <c r="D5" s="62"/>
      <c r="E5" s="62"/>
      <c r="F5" s="62"/>
      <c r="G5" s="62"/>
      <c r="H5" s="62"/>
      <c r="I5" s="62"/>
      <c r="J5" s="10"/>
      <c r="K5" s="10"/>
      <c r="L5" s="10"/>
      <c r="M5" s="10"/>
      <c r="N5" s="10"/>
      <c r="O5" s="10"/>
      <c r="P5" s="10"/>
      <c r="Q5" s="574"/>
    </row>
    <row r="6" spans="1:18">
      <c r="A6" s="62"/>
      <c r="B6" s="577" t="s">
        <v>400</v>
      </c>
      <c r="C6" s="62"/>
      <c r="D6" s="62"/>
      <c r="E6" s="62"/>
      <c r="F6" s="62"/>
      <c r="G6" s="62"/>
      <c r="H6" s="62"/>
      <c r="I6" s="62"/>
      <c r="J6" s="10"/>
      <c r="K6" s="10"/>
      <c r="L6" s="10"/>
      <c r="M6" s="10"/>
      <c r="N6" s="10"/>
      <c r="O6" s="10"/>
      <c r="P6" s="10"/>
      <c r="Q6" s="574"/>
    </row>
    <row r="7" spans="1:18">
      <c r="A7" s="67" t="s">
        <v>401</v>
      </c>
      <c r="B7" s="577" t="s">
        <v>402</v>
      </c>
      <c r="C7" s="62"/>
      <c r="D7" s="62"/>
      <c r="E7" s="62"/>
      <c r="F7" s="62"/>
      <c r="G7" s="62"/>
      <c r="H7" s="62"/>
      <c r="I7" s="62"/>
      <c r="J7" s="10"/>
      <c r="K7" s="10"/>
      <c r="L7" s="10"/>
      <c r="M7" s="10"/>
      <c r="N7" s="10"/>
      <c r="O7" s="10"/>
      <c r="P7" s="10"/>
      <c r="Q7" s="574"/>
    </row>
    <row r="8" spans="1:18">
      <c r="A8" s="67" t="s">
        <v>403</v>
      </c>
      <c r="B8" s="577" t="s">
        <v>515</v>
      </c>
      <c r="C8" s="62"/>
      <c r="D8" s="62"/>
      <c r="E8" s="62"/>
      <c r="F8" s="62"/>
      <c r="G8" s="62"/>
      <c r="H8" s="62"/>
      <c r="I8" s="62"/>
      <c r="J8" s="10"/>
      <c r="K8" s="10"/>
      <c r="L8" s="10"/>
      <c r="M8" s="10"/>
      <c r="N8" s="10"/>
      <c r="O8" s="10"/>
      <c r="P8" s="10"/>
      <c r="Q8" s="574"/>
    </row>
    <row r="9" spans="1:18">
      <c r="A9" s="67" t="s">
        <v>405</v>
      </c>
      <c r="B9" s="578" t="s">
        <v>516</v>
      </c>
      <c r="C9" s="579"/>
      <c r="D9" s="579"/>
      <c r="E9" s="579"/>
      <c r="F9" s="579"/>
      <c r="G9" s="579"/>
      <c r="H9" s="579"/>
      <c r="I9" s="579"/>
      <c r="J9" s="119"/>
      <c r="K9" s="119"/>
      <c r="L9" s="119"/>
      <c r="M9" s="119"/>
      <c r="N9" s="119"/>
      <c r="O9" s="119"/>
      <c r="P9" s="119"/>
      <c r="Q9" s="120"/>
    </row>
    <row r="10" spans="1:18">
      <c r="A10" s="62"/>
      <c r="B10" s="62"/>
      <c r="C10" s="62"/>
      <c r="D10" s="62"/>
      <c r="E10" s="62"/>
      <c r="F10" s="62"/>
      <c r="G10" s="62"/>
      <c r="H10" s="62"/>
      <c r="I10" s="62"/>
      <c r="J10" s="10"/>
      <c r="K10" s="10"/>
      <c r="L10" s="10"/>
      <c r="M10" s="10"/>
      <c r="N10" s="10"/>
      <c r="O10" s="10"/>
      <c r="P10" s="10"/>
      <c r="Q10" s="10"/>
    </row>
    <row r="11" spans="1:18" s="557" customFormat="1">
      <c r="A11" s="156"/>
      <c r="B11" s="156"/>
      <c r="C11" s="156"/>
      <c r="D11" s="156"/>
      <c r="E11" s="156"/>
      <c r="F11" s="156"/>
      <c r="G11" s="156"/>
      <c r="H11" s="156"/>
      <c r="I11" s="156"/>
      <c r="J11" s="156"/>
      <c r="K11" s="156"/>
      <c r="L11" s="156"/>
      <c r="M11" s="156"/>
      <c r="N11" s="156"/>
      <c r="O11" s="156"/>
      <c r="R11"/>
    </row>
    <row r="12" spans="1:18" s="557" customFormat="1">
      <c r="A12" s="157" t="s">
        <v>407</v>
      </c>
      <c r="B12" s="158"/>
      <c r="C12" s="158"/>
      <c r="D12" s="158"/>
      <c r="E12" s="158"/>
      <c r="F12" s="158"/>
      <c r="G12" s="158"/>
      <c r="H12" s="158"/>
      <c r="I12" s="158"/>
      <c r="J12" s="158"/>
      <c r="K12" s="158"/>
      <c r="L12" s="158"/>
      <c r="M12" s="158"/>
      <c r="N12" s="158"/>
      <c r="O12" s="158"/>
      <c r="P12" s="158"/>
      <c r="Q12" s="158"/>
      <c r="R12"/>
    </row>
    <row r="13" spans="1:18" s="557" customFormat="1">
      <c r="A13" s="67" t="s">
        <v>408</v>
      </c>
      <c r="B13" s="68"/>
      <c r="C13" s="68"/>
      <c r="D13" s="68"/>
      <c r="E13" s="68"/>
      <c r="F13" s="68"/>
      <c r="G13" s="68"/>
      <c r="H13" s="68"/>
      <c r="I13" s="68"/>
      <c r="J13" s="68"/>
      <c r="K13" s="68"/>
      <c r="L13" s="68"/>
      <c r="M13" s="68"/>
      <c r="N13" s="68"/>
      <c r="O13" s="68"/>
      <c r="P13" s="68"/>
      <c r="Q13" s="68"/>
      <c r="R13"/>
    </row>
    <row r="14" spans="1:18">
      <c r="A14" s="32" t="s">
        <v>711</v>
      </c>
      <c r="B14" s="32" t="s">
        <v>410</v>
      </c>
      <c r="C14" s="10"/>
      <c r="D14" s="10"/>
      <c r="E14" s="10"/>
      <c r="F14" s="10"/>
      <c r="G14" s="10"/>
      <c r="H14" s="10"/>
      <c r="I14" s="10"/>
      <c r="J14" s="10"/>
      <c r="K14" s="10"/>
      <c r="L14" s="10"/>
      <c r="M14" s="10"/>
      <c r="N14" s="10"/>
      <c r="O14" s="10"/>
      <c r="P14" s="10"/>
      <c r="Q14" s="10"/>
    </row>
    <row r="15" spans="1:18">
      <c r="A15" s="10" t="s">
        <v>712</v>
      </c>
      <c r="B15" s="10"/>
      <c r="C15" s="10"/>
      <c r="D15" s="10"/>
      <c r="E15" s="10"/>
      <c r="F15" s="10"/>
      <c r="G15" s="10"/>
      <c r="H15" s="10"/>
      <c r="I15" s="10"/>
      <c r="J15" s="10"/>
      <c r="K15" s="10"/>
      <c r="L15" s="10"/>
      <c r="M15" s="10"/>
      <c r="N15" s="10"/>
      <c r="O15" s="10"/>
      <c r="P15" s="10"/>
      <c r="Q15" s="10"/>
    </row>
    <row r="16" spans="1:18">
      <c r="A16" s="10" t="s">
        <v>519</v>
      </c>
      <c r="B16" s="10"/>
      <c r="C16" s="10"/>
      <c r="D16" s="10"/>
      <c r="E16" s="10"/>
      <c r="F16" s="10"/>
      <c r="G16" s="10"/>
      <c r="H16" s="10"/>
      <c r="I16" s="10"/>
      <c r="J16" s="10"/>
      <c r="K16" s="10"/>
      <c r="L16" s="10"/>
      <c r="M16" s="10"/>
      <c r="N16" s="10"/>
      <c r="O16" s="10"/>
      <c r="P16" s="10"/>
      <c r="Q16" s="10"/>
    </row>
    <row r="17" spans="1:17" ht="15" customHeight="1">
      <c r="A17" s="10"/>
      <c r="B17" s="1139" t="s">
        <v>522</v>
      </c>
      <c r="C17" s="177" t="s">
        <v>713</v>
      </c>
      <c r="D17" s="1140" t="s">
        <v>714</v>
      </c>
      <c r="E17" s="10"/>
      <c r="F17" s="10"/>
      <c r="G17" s="10"/>
      <c r="H17" s="10"/>
      <c r="I17" s="10"/>
      <c r="J17" s="10"/>
      <c r="K17" s="10"/>
      <c r="L17" s="10"/>
      <c r="M17" s="10"/>
      <c r="N17" s="10"/>
      <c r="O17" s="10"/>
      <c r="P17" s="10"/>
      <c r="Q17" s="10"/>
    </row>
    <row r="18" spans="1:17">
      <c r="A18" s="10"/>
      <c r="B18" s="1139"/>
      <c r="C18" s="177" t="s">
        <v>715</v>
      </c>
      <c r="D18" s="1140"/>
      <c r="E18" s="10"/>
      <c r="F18" s="10"/>
      <c r="G18" s="10"/>
      <c r="H18" s="10"/>
      <c r="I18" s="10"/>
      <c r="K18" s="10"/>
      <c r="L18" s="10"/>
      <c r="M18" s="10"/>
      <c r="N18" s="10"/>
      <c r="O18" s="10"/>
      <c r="P18" s="10"/>
      <c r="Q18" s="10"/>
    </row>
    <row r="19" spans="1:17">
      <c r="A19" s="10"/>
      <c r="B19" s="178" t="s">
        <v>528</v>
      </c>
      <c r="C19" s="181" t="s">
        <v>529</v>
      </c>
      <c r="D19" s="179" t="s">
        <v>716</v>
      </c>
      <c r="E19" s="10"/>
      <c r="F19" s="10"/>
      <c r="G19" s="10"/>
      <c r="H19" s="10"/>
      <c r="I19" s="10"/>
      <c r="J19" s="10"/>
      <c r="K19" s="10"/>
      <c r="L19" s="10"/>
      <c r="M19" s="10"/>
      <c r="N19" s="10"/>
      <c r="O19" s="10"/>
      <c r="P19" s="10"/>
      <c r="Q19" s="10"/>
    </row>
    <row r="20" spans="1:17">
      <c r="A20" s="10"/>
      <c r="B20" s="178" t="s">
        <v>531</v>
      </c>
      <c r="C20" s="181" t="s">
        <v>529</v>
      </c>
      <c r="D20" s="179" t="s">
        <v>532</v>
      </c>
      <c r="E20" s="10"/>
      <c r="F20" s="10"/>
      <c r="G20" s="10"/>
      <c r="H20" s="10"/>
      <c r="I20" s="10"/>
      <c r="J20" s="10"/>
      <c r="K20" s="10"/>
      <c r="L20" s="10"/>
      <c r="M20" s="10"/>
      <c r="N20" s="10"/>
      <c r="O20" s="10"/>
      <c r="P20" s="10"/>
      <c r="Q20" s="10"/>
    </row>
    <row r="21" spans="1:17">
      <c r="A21" s="10"/>
      <c r="B21" s="178" t="s">
        <v>533</v>
      </c>
      <c r="C21" s="181" t="s">
        <v>529</v>
      </c>
      <c r="D21" s="179" t="s">
        <v>717</v>
      </c>
      <c r="E21" s="10"/>
      <c r="F21" s="10"/>
      <c r="G21" s="10"/>
      <c r="H21" s="10"/>
      <c r="I21" s="10"/>
      <c r="J21" s="10"/>
      <c r="K21" s="10"/>
      <c r="L21" s="10"/>
      <c r="M21" s="10"/>
      <c r="N21" s="10"/>
      <c r="O21" s="10"/>
      <c r="P21" s="10"/>
      <c r="Q21" s="10"/>
    </row>
    <row r="22" spans="1:17">
      <c r="A22" s="10"/>
      <c r="B22" s="178" t="s">
        <v>536</v>
      </c>
      <c r="C22" s="1018" t="s">
        <v>189</v>
      </c>
      <c r="D22" s="179" t="s">
        <v>718</v>
      </c>
      <c r="E22" s="10"/>
      <c r="F22" s="10"/>
      <c r="G22" s="10"/>
      <c r="H22" s="10"/>
      <c r="I22" s="10"/>
      <c r="J22" s="10"/>
      <c r="K22" s="10"/>
      <c r="L22" s="10"/>
      <c r="M22" s="10"/>
      <c r="N22" s="10"/>
      <c r="O22" s="10"/>
      <c r="P22" s="10"/>
      <c r="Q22" s="10"/>
    </row>
    <row r="23" spans="1:17">
      <c r="A23" s="10"/>
      <c r="B23" s="178" t="s">
        <v>538</v>
      </c>
      <c r="C23" s="180" t="s">
        <v>719</v>
      </c>
      <c r="D23" s="179" t="s">
        <v>720</v>
      </c>
      <c r="E23" s="10"/>
      <c r="F23" s="10"/>
      <c r="G23" s="10"/>
      <c r="H23" s="10"/>
      <c r="I23" s="10"/>
      <c r="J23" s="10"/>
      <c r="K23" s="10"/>
      <c r="L23" s="10"/>
      <c r="M23" s="10"/>
      <c r="N23" s="10"/>
      <c r="O23" s="10"/>
      <c r="P23" s="10"/>
      <c r="Q23" s="10"/>
    </row>
    <row r="24" spans="1:17">
      <c r="A24" s="10"/>
      <c r="B24" s="178" t="s">
        <v>541</v>
      </c>
      <c r="C24" s="180" t="s">
        <v>719</v>
      </c>
      <c r="D24" s="1141" t="s">
        <v>721</v>
      </c>
      <c r="E24" s="10"/>
      <c r="F24" s="10"/>
      <c r="G24" s="10"/>
      <c r="H24" s="10"/>
      <c r="I24" s="10"/>
      <c r="J24" s="10"/>
      <c r="K24" s="10"/>
      <c r="L24" s="10"/>
      <c r="M24" s="10"/>
      <c r="N24" s="10"/>
      <c r="O24" s="10"/>
      <c r="P24" s="10"/>
      <c r="Q24" s="10"/>
    </row>
    <row r="25" spans="1:17">
      <c r="A25" s="10"/>
      <c r="B25" s="178" t="s">
        <v>543</v>
      </c>
      <c r="C25" s="180" t="s">
        <v>719</v>
      </c>
      <c r="D25" s="1141"/>
      <c r="E25" s="10"/>
      <c r="F25" s="10"/>
      <c r="G25" s="10"/>
      <c r="H25" s="10"/>
      <c r="I25" s="10"/>
      <c r="J25" s="10"/>
      <c r="K25" s="10"/>
      <c r="L25" s="10"/>
      <c r="M25" s="10"/>
      <c r="N25" s="10"/>
      <c r="O25" s="10"/>
      <c r="P25" s="10"/>
      <c r="Q25" s="10"/>
    </row>
    <row r="26" spans="1:17">
      <c r="A26" s="10"/>
      <c r="B26" s="10" t="s">
        <v>544</v>
      </c>
      <c r="C26" s="10"/>
      <c r="D26" s="10"/>
      <c r="E26" s="10"/>
      <c r="F26" s="10"/>
      <c r="G26" s="10"/>
      <c r="H26" s="10"/>
      <c r="I26" s="10"/>
      <c r="J26" s="10"/>
      <c r="K26" s="10"/>
      <c r="L26" s="10"/>
      <c r="M26" s="10"/>
      <c r="N26" s="10"/>
      <c r="O26" s="10"/>
      <c r="P26" s="10"/>
      <c r="Q26" s="10"/>
    </row>
    <row r="27" spans="1:17">
      <c r="A27" s="10"/>
      <c r="B27" s="10"/>
      <c r="C27" s="10"/>
      <c r="D27" s="10"/>
      <c r="E27" s="10"/>
      <c r="F27" s="10"/>
      <c r="G27" s="10"/>
      <c r="H27" s="10"/>
      <c r="I27" s="10"/>
      <c r="J27" s="10"/>
      <c r="K27" s="10"/>
      <c r="L27" s="10"/>
      <c r="M27" s="10"/>
      <c r="N27" s="10"/>
      <c r="O27" s="10"/>
      <c r="P27" s="10"/>
      <c r="Q27" s="10"/>
    </row>
    <row r="28" spans="1:17" s="557" customFormat="1">
      <c r="A28" s="67" t="s">
        <v>24</v>
      </c>
      <c r="B28" s="68"/>
      <c r="C28" s="68"/>
      <c r="D28" s="68"/>
      <c r="E28" s="68"/>
      <c r="F28" s="68"/>
      <c r="G28" s="68"/>
      <c r="H28" s="68"/>
      <c r="I28" s="68"/>
      <c r="J28" s="68"/>
      <c r="K28" s="68"/>
      <c r="L28" s="68"/>
      <c r="M28" s="68"/>
      <c r="N28" s="68"/>
      <c r="O28" s="68"/>
      <c r="P28" s="68"/>
      <c r="Q28" s="68"/>
    </row>
    <row r="29" spans="1:17">
      <c r="A29" s="32" t="s">
        <v>722</v>
      </c>
      <c r="B29" s="32" t="s">
        <v>410</v>
      </c>
      <c r="C29" s="107"/>
      <c r="D29" s="107"/>
      <c r="E29" s="107"/>
      <c r="F29" s="107"/>
      <c r="G29" s="107"/>
      <c r="H29" s="107"/>
      <c r="I29" s="107"/>
      <c r="J29" s="107"/>
      <c r="K29" s="107"/>
      <c r="L29" s="107"/>
      <c r="M29" s="107"/>
      <c r="N29" s="107"/>
      <c r="O29" s="10"/>
      <c r="P29" s="10"/>
      <c r="Q29" s="10"/>
    </row>
    <row r="30" spans="1:17">
      <c r="A30" s="106" t="s">
        <v>723</v>
      </c>
      <c r="B30" s="13"/>
      <c r="C30" s="104"/>
      <c r="D30" s="104"/>
      <c r="E30" s="104"/>
      <c r="F30" s="104"/>
      <c r="G30" s="104"/>
      <c r="H30" s="104"/>
      <c r="I30" s="104"/>
      <c r="J30" s="104"/>
      <c r="K30" s="104"/>
      <c r="L30" s="104"/>
      <c r="M30" s="104"/>
      <c r="N30" s="104"/>
      <c r="O30" s="104"/>
      <c r="P30" s="104"/>
      <c r="Q30" s="104"/>
    </row>
    <row r="31" spans="1:17">
      <c r="A31" s="90"/>
      <c r="B31" s="13"/>
      <c r="C31" s="13"/>
      <c r="D31" s="13"/>
      <c r="E31" s="13"/>
      <c r="F31" s="13"/>
      <c r="G31" s="13"/>
      <c r="H31" s="13"/>
      <c r="I31" s="13"/>
      <c r="J31" s="13"/>
      <c r="K31" s="13"/>
      <c r="L31" s="13"/>
      <c r="M31" s="13"/>
      <c r="N31" s="13"/>
      <c r="O31" s="13"/>
      <c r="P31" s="13"/>
      <c r="Q31" s="13"/>
    </row>
    <row r="32" spans="1:17">
      <c r="A32" s="13"/>
      <c r="B32" s="81" t="s">
        <v>420</v>
      </c>
      <c r="C32" s="82"/>
      <c r="D32" s="82"/>
      <c r="E32" s="82"/>
      <c r="F32" s="82"/>
      <c r="G32" s="82"/>
      <c r="H32" s="82"/>
      <c r="I32" s="82"/>
      <c r="J32" s="82"/>
      <c r="K32" s="83"/>
      <c r="L32" s="13"/>
      <c r="M32" s="13"/>
      <c r="N32" s="13"/>
      <c r="O32" s="13"/>
      <c r="P32" s="13"/>
      <c r="Q32" s="13"/>
    </row>
    <row r="33" spans="1:17">
      <c r="A33" s="13"/>
      <c r="B33" s="84"/>
      <c r="C33" s="86"/>
      <c r="D33" s="86"/>
      <c r="E33" s="86"/>
      <c r="F33" s="86"/>
      <c r="G33" s="86"/>
      <c r="H33" s="86"/>
      <c r="I33" s="86"/>
      <c r="J33" s="86"/>
      <c r="K33" s="85"/>
      <c r="L33" s="13"/>
      <c r="M33" s="13"/>
      <c r="N33" s="13"/>
      <c r="O33" s="13"/>
      <c r="P33" s="13"/>
      <c r="Q33" s="13"/>
    </row>
    <row r="34" spans="1:17">
      <c r="A34" s="13"/>
      <c r="B34" s="87"/>
      <c r="C34" s="88"/>
      <c r="D34" s="88"/>
      <c r="E34" s="88"/>
      <c r="F34" s="88"/>
      <c r="G34" s="88"/>
      <c r="H34" s="88"/>
      <c r="I34" s="88"/>
      <c r="J34" s="88"/>
      <c r="K34" s="89"/>
      <c r="L34" s="13"/>
      <c r="M34" s="13"/>
      <c r="N34" s="13"/>
      <c r="O34" s="13"/>
      <c r="P34" s="13"/>
      <c r="Q34" s="13"/>
    </row>
    <row r="35" spans="1:17">
      <c r="A35" s="10"/>
      <c r="B35" s="10"/>
      <c r="C35" s="10"/>
      <c r="D35" s="10"/>
      <c r="E35" s="10"/>
      <c r="F35" s="10"/>
      <c r="G35" s="10"/>
      <c r="H35" s="10"/>
      <c r="I35" s="10"/>
      <c r="J35" s="10"/>
      <c r="K35" s="10"/>
      <c r="L35" s="10"/>
      <c r="M35" s="10"/>
      <c r="N35" s="10"/>
      <c r="O35" s="10"/>
    </row>
    <row r="36" spans="1:17">
      <c r="A36" s="113" t="s">
        <v>547</v>
      </c>
      <c r="B36" s="114"/>
      <c r="C36" s="114"/>
      <c r="D36" s="114"/>
      <c r="E36" s="114"/>
      <c r="F36" s="114"/>
      <c r="G36" s="114"/>
      <c r="H36" s="114"/>
      <c r="I36" s="114"/>
      <c r="J36" s="114"/>
      <c r="K36" s="114"/>
      <c r="L36" s="114"/>
      <c r="M36" s="114"/>
      <c r="N36" s="114"/>
      <c r="O36" s="115"/>
    </row>
    <row r="37" spans="1:17">
      <c r="A37" s="116" t="s">
        <v>724</v>
      </c>
      <c r="B37" s="112"/>
      <c r="C37" s="112"/>
      <c r="D37" s="112"/>
      <c r="E37" s="112"/>
      <c r="F37" s="112"/>
      <c r="G37" s="112"/>
      <c r="H37" s="112"/>
      <c r="I37" s="112"/>
      <c r="J37" s="112"/>
      <c r="K37" s="112"/>
      <c r="L37" s="112"/>
      <c r="M37" s="112"/>
      <c r="N37" s="112"/>
      <c r="O37" s="117"/>
    </row>
    <row r="38" spans="1:17">
      <c r="A38" s="116" t="s">
        <v>627</v>
      </c>
      <c r="B38" s="112"/>
      <c r="C38" s="112"/>
      <c r="D38" s="112"/>
      <c r="E38" s="112"/>
      <c r="F38" s="112"/>
      <c r="G38" s="112"/>
      <c r="H38" s="112"/>
      <c r="I38" s="112"/>
      <c r="J38" s="112"/>
      <c r="K38" s="112"/>
      <c r="L38" s="112"/>
      <c r="M38" s="112"/>
      <c r="N38" s="112"/>
      <c r="O38" s="117"/>
    </row>
    <row r="39" spans="1:17">
      <c r="A39" s="121"/>
      <c r="B39" s="119"/>
      <c r="C39" s="119"/>
      <c r="D39" s="119"/>
      <c r="E39" s="119"/>
      <c r="F39" s="119"/>
      <c r="G39" s="119"/>
      <c r="H39" s="119"/>
      <c r="I39" s="119"/>
      <c r="J39" s="119"/>
      <c r="K39" s="119"/>
      <c r="L39" s="119"/>
      <c r="M39" s="119"/>
      <c r="N39" s="119"/>
      <c r="O39" s="120"/>
    </row>
    <row r="40" spans="1:17">
      <c r="A40" s="10"/>
      <c r="B40" s="10"/>
      <c r="C40" s="10"/>
      <c r="D40" s="10"/>
      <c r="E40" s="10"/>
      <c r="F40" s="10"/>
      <c r="G40" s="10"/>
      <c r="H40" s="10"/>
      <c r="I40" s="10"/>
      <c r="J40" s="10"/>
      <c r="K40" s="10"/>
      <c r="L40" s="10"/>
      <c r="M40" s="10"/>
      <c r="N40" s="10"/>
      <c r="O40" s="10"/>
    </row>
    <row r="41" spans="1:17">
      <c r="A41" s="67" t="s">
        <v>28</v>
      </c>
      <c r="B41" s="68"/>
      <c r="C41" s="68"/>
      <c r="D41" s="68"/>
      <c r="E41" s="68"/>
      <c r="F41" s="68"/>
      <c r="G41" s="68"/>
      <c r="H41" s="68"/>
      <c r="I41" s="68"/>
      <c r="J41" s="68"/>
      <c r="K41" s="68"/>
      <c r="L41" s="68"/>
      <c r="M41" s="68"/>
      <c r="N41" s="68"/>
      <c r="O41" s="68"/>
      <c r="P41" s="68"/>
      <c r="Q41" s="68"/>
    </row>
    <row r="42" spans="1:17">
      <c r="A42" s="32" t="s">
        <v>722</v>
      </c>
      <c r="B42" s="32" t="s">
        <v>410</v>
      </c>
      <c r="C42" s="10"/>
      <c r="D42" s="10"/>
      <c r="E42" s="10"/>
      <c r="F42" s="10"/>
      <c r="G42" s="10"/>
      <c r="H42" s="10"/>
      <c r="I42" s="10"/>
      <c r="J42" s="10"/>
      <c r="K42" s="10"/>
      <c r="L42" s="10"/>
      <c r="M42" s="10"/>
      <c r="N42" s="10"/>
      <c r="O42" s="10"/>
      <c r="P42" s="10"/>
      <c r="Q42" s="10"/>
    </row>
    <row r="43" spans="1:17">
      <c r="A43" s="69" t="s">
        <v>725</v>
      </c>
      <c r="B43" s="69"/>
      <c r="C43" s="13"/>
      <c r="D43" s="13"/>
      <c r="E43" s="13"/>
      <c r="F43" s="13"/>
      <c r="G43" s="13"/>
      <c r="H43" s="13"/>
      <c r="I43" s="13"/>
      <c r="J43" s="13"/>
      <c r="K43" s="13"/>
      <c r="L43" s="13"/>
      <c r="M43" s="13"/>
      <c r="N43" s="13"/>
      <c r="O43" s="104"/>
      <c r="P43" s="104"/>
      <c r="Q43" s="104"/>
    </row>
    <row r="44" spans="1:17">
      <c r="A44" s="69"/>
      <c r="B44" s="69"/>
      <c r="C44" s="13"/>
      <c r="D44" s="13"/>
      <c r="E44" s="13"/>
      <c r="F44" s="13"/>
      <c r="G44" s="13"/>
      <c r="H44" s="13"/>
      <c r="I44" s="13"/>
      <c r="J44" s="13"/>
      <c r="K44" s="13"/>
      <c r="L44" s="13"/>
      <c r="M44" s="13"/>
      <c r="N44" s="13"/>
      <c r="O44" s="104"/>
      <c r="P44" s="104"/>
      <c r="Q44" s="104"/>
    </row>
    <row r="45" spans="1:17">
      <c r="A45" s="69"/>
      <c r="B45" s="70"/>
      <c r="C45" s="70"/>
      <c r="D45" s="70"/>
      <c r="E45" s="70"/>
      <c r="F45" s="70"/>
      <c r="G45" s="1117" t="s">
        <v>81</v>
      </c>
      <c r="H45" s="1118"/>
      <c r="I45" s="1118"/>
      <c r="J45" s="1118"/>
      <c r="K45" s="1118"/>
      <c r="L45" s="1118"/>
      <c r="M45" s="1118"/>
      <c r="N45" s="1118"/>
      <c r="O45" s="1118"/>
      <c r="P45" s="1119"/>
      <c r="Q45" s="13"/>
    </row>
    <row r="46" spans="1:17">
      <c r="A46" s="69"/>
      <c r="B46" s="1126" t="s">
        <v>558</v>
      </c>
      <c r="C46" s="1127"/>
      <c r="D46" s="1127"/>
      <c r="E46" s="1127"/>
      <c r="F46" s="1128"/>
      <c r="G46" s="111">
        <v>2026</v>
      </c>
      <c r="H46" s="33">
        <v>2027</v>
      </c>
      <c r="I46" s="34">
        <v>2028</v>
      </c>
      <c r="J46" s="33">
        <v>2029</v>
      </c>
      <c r="K46" s="34">
        <v>2030</v>
      </c>
      <c r="L46" s="33">
        <v>2031</v>
      </c>
      <c r="M46" s="35">
        <v>2032</v>
      </c>
      <c r="N46" s="34">
        <v>2033</v>
      </c>
      <c r="O46" s="33">
        <v>2034</v>
      </c>
      <c r="P46" s="33">
        <v>2035</v>
      </c>
      <c r="Q46" s="13"/>
    </row>
    <row r="47" spans="1:17">
      <c r="A47" s="69"/>
      <c r="B47" s="1142" t="s">
        <v>638</v>
      </c>
      <c r="C47" s="1143"/>
      <c r="D47" s="1143"/>
      <c r="E47" s="1143"/>
      <c r="F47" s="1144"/>
      <c r="G47" s="749"/>
      <c r="H47" s="749"/>
      <c r="I47" s="749"/>
      <c r="J47" s="749"/>
      <c r="K47" s="750"/>
      <c r="L47" s="749"/>
      <c r="M47" s="749"/>
      <c r="N47" s="749"/>
      <c r="O47" s="749"/>
      <c r="P47" s="751"/>
      <c r="Q47" s="13"/>
    </row>
    <row r="48" spans="1:17">
      <c r="A48" s="69"/>
      <c r="B48" s="1145" t="s">
        <v>726</v>
      </c>
      <c r="C48" s="1146"/>
      <c r="D48" s="1146"/>
      <c r="E48" s="1146"/>
      <c r="F48" s="1147"/>
      <c r="G48" s="686"/>
      <c r="H48" s="749"/>
      <c r="I48" s="750"/>
      <c r="J48" s="749"/>
      <c r="K48" s="750"/>
      <c r="L48" s="749"/>
      <c r="M48" s="751"/>
      <c r="N48" s="750"/>
      <c r="O48" s="749"/>
      <c r="P48" s="751"/>
      <c r="Q48" s="13"/>
    </row>
    <row r="49" spans="1:17">
      <c r="A49" s="69"/>
      <c r="B49" s="146" t="s">
        <v>533</v>
      </c>
      <c r="C49" s="70"/>
      <c r="D49" s="70"/>
      <c r="E49" s="70"/>
      <c r="F49" s="782"/>
      <c r="G49" s="716" t="s">
        <v>20</v>
      </c>
      <c r="H49" s="142"/>
      <c r="I49" s="128"/>
      <c r="J49" s="142"/>
      <c r="K49" s="128"/>
      <c r="L49" s="142"/>
      <c r="M49" s="134"/>
      <c r="N49" s="128"/>
      <c r="O49" s="142"/>
      <c r="P49" s="134"/>
      <c r="Q49" s="13"/>
    </row>
    <row r="50" spans="1:17">
      <c r="A50" s="13"/>
      <c r="B50" s="146" t="s">
        <v>528</v>
      </c>
      <c r="C50" s="70"/>
      <c r="D50" s="70"/>
      <c r="E50" s="70"/>
      <c r="F50" s="782"/>
      <c r="G50" s="99"/>
      <c r="H50" s="142"/>
      <c r="I50" s="128"/>
      <c r="J50" s="142"/>
      <c r="K50" s="128"/>
      <c r="L50" s="142"/>
      <c r="M50" s="134"/>
      <c r="N50" s="128"/>
      <c r="O50" s="142"/>
      <c r="P50" s="134"/>
      <c r="Q50" s="13"/>
    </row>
    <row r="51" spans="1:17">
      <c r="A51" s="13"/>
      <c r="B51" s="147" t="s">
        <v>531</v>
      </c>
      <c r="C51" s="631"/>
      <c r="D51" s="631"/>
      <c r="E51" s="631"/>
      <c r="F51" s="783"/>
      <c r="G51" s="140"/>
      <c r="H51" s="143"/>
      <c r="I51" s="136"/>
      <c r="J51" s="143"/>
      <c r="K51" s="136"/>
      <c r="L51" s="143"/>
      <c r="M51" s="137"/>
      <c r="N51" s="136"/>
      <c r="O51" s="143"/>
      <c r="P51" s="137"/>
      <c r="Q51" s="13"/>
    </row>
    <row r="52" spans="1:17">
      <c r="A52" s="69"/>
      <c r="B52" s="72" t="s">
        <v>727</v>
      </c>
      <c r="C52" s="628"/>
      <c r="D52" s="628"/>
      <c r="E52" s="628"/>
      <c r="F52" s="784"/>
      <c r="G52" s="752"/>
      <c r="H52" s="753"/>
      <c r="I52" s="754"/>
      <c r="J52" s="753"/>
      <c r="K52" s="753"/>
      <c r="L52" s="753"/>
      <c r="M52" s="755"/>
      <c r="N52" s="754"/>
      <c r="O52" s="753"/>
      <c r="P52" s="753"/>
      <c r="Q52" s="13"/>
    </row>
    <row r="53" spans="1:17">
      <c r="A53" s="69"/>
      <c r="B53" s="146" t="s">
        <v>541</v>
      </c>
      <c r="C53" s="70"/>
      <c r="D53" s="70"/>
      <c r="E53" s="70"/>
      <c r="F53" s="782"/>
      <c r="G53" s="99"/>
      <c r="H53" s="142"/>
      <c r="I53" s="128"/>
      <c r="J53" s="142"/>
      <c r="K53" s="128"/>
      <c r="L53" s="142"/>
      <c r="M53" s="134"/>
      <c r="N53" s="128"/>
      <c r="O53" s="142"/>
      <c r="P53" s="134"/>
      <c r="Q53" s="13"/>
    </row>
    <row r="54" spans="1:17">
      <c r="A54" s="69"/>
      <c r="B54" s="146" t="s">
        <v>543</v>
      </c>
      <c r="C54" s="70"/>
      <c r="D54" s="70"/>
      <c r="E54" s="70"/>
      <c r="F54" s="782"/>
      <c r="G54" s="99"/>
      <c r="H54" s="142"/>
      <c r="I54" s="128"/>
      <c r="J54" s="142"/>
      <c r="K54" s="128"/>
      <c r="L54" s="142"/>
      <c r="M54" s="134"/>
      <c r="N54" s="128"/>
      <c r="O54" s="142"/>
      <c r="P54" s="134"/>
      <c r="Q54" s="13"/>
    </row>
    <row r="55" spans="1:17">
      <c r="A55" s="69"/>
      <c r="B55" s="146" t="s">
        <v>538</v>
      </c>
      <c r="C55" s="70"/>
      <c r="D55" s="70"/>
      <c r="E55" s="70"/>
      <c r="F55" s="782"/>
      <c r="G55" s="99"/>
      <c r="H55" s="142"/>
      <c r="I55" s="128"/>
      <c r="J55" s="142"/>
      <c r="K55" s="128"/>
      <c r="L55" s="142"/>
      <c r="M55" s="134"/>
      <c r="N55" s="128"/>
      <c r="O55" s="142"/>
      <c r="P55" s="134"/>
      <c r="Q55" s="13"/>
    </row>
    <row r="56" spans="1:17">
      <c r="A56" s="13"/>
      <c r="B56" s="93" t="s">
        <v>728</v>
      </c>
      <c r="C56" s="785"/>
      <c r="D56" s="785"/>
      <c r="E56" s="785"/>
      <c r="F56" s="786"/>
      <c r="G56" s="749"/>
      <c r="H56" s="749"/>
      <c r="I56" s="749"/>
      <c r="J56" s="749"/>
      <c r="K56" s="749"/>
      <c r="L56" s="749"/>
      <c r="M56" s="749"/>
      <c r="N56" s="749"/>
      <c r="O56" s="749"/>
      <c r="P56" s="749"/>
      <c r="Q56" s="13"/>
    </row>
    <row r="57" spans="1:17">
      <c r="A57" s="13"/>
      <c r="B57" s="42" t="s">
        <v>729</v>
      </c>
      <c r="C57" s="70"/>
      <c r="D57" s="70"/>
      <c r="E57" s="70"/>
      <c r="F57" s="70"/>
      <c r="G57" s="686"/>
      <c r="H57" s="749"/>
      <c r="I57" s="750"/>
      <c r="J57" s="749"/>
      <c r="K57" s="750"/>
      <c r="L57" s="749"/>
      <c r="M57" s="751"/>
      <c r="N57" s="750"/>
      <c r="O57" s="749"/>
      <c r="P57" s="751"/>
      <c r="Q57" s="13"/>
    </row>
    <row r="58" spans="1:17">
      <c r="A58" s="13"/>
      <c r="B58" s="146" t="s">
        <v>533</v>
      </c>
      <c r="C58" s="70"/>
      <c r="D58" s="70"/>
      <c r="E58" s="70"/>
      <c r="F58" s="70"/>
      <c r="G58" s="99"/>
      <c r="H58" s="142"/>
      <c r="I58" s="128"/>
      <c r="J58" s="142"/>
      <c r="K58" s="128"/>
      <c r="L58" s="142"/>
      <c r="M58" s="134"/>
      <c r="N58" s="128"/>
      <c r="O58" s="142"/>
      <c r="P58" s="134"/>
      <c r="Q58" s="13"/>
    </row>
    <row r="59" spans="1:17">
      <c r="A59" s="13"/>
      <c r="B59" s="146" t="s">
        <v>528</v>
      </c>
      <c r="C59" s="70"/>
      <c r="D59" s="70"/>
      <c r="E59" s="70"/>
      <c r="F59" s="70"/>
      <c r="G59" s="99"/>
      <c r="H59" s="142"/>
      <c r="I59" s="128"/>
      <c r="J59" s="142"/>
      <c r="K59" s="128"/>
      <c r="L59" s="142"/>
      <c r="M59" s="134"/>
      <c r="N59" s="128"/>
      <c r="O59" s="142"/>
      <c r="P59" s="134"/>
      <c r="Q59" s="13"/>
    </row>
    <row r="60" spans="1:17">
      <c r="A60" s="13"/>
      <c r="B60" s="146" t="s">
        <v>531</v>
      </c>
      <c r="C60" s="70"/>
      <c r="D60" s="70"/>
      <c r="E60" s="70"/>
      <c r="F60" s="70"/>
      <c r="G60" s="140"/>
      <c r="H60" s="143"/>
      <c r="I60" s="136"/>
      <c r="J60" s="143"/>
      <c r="K60" s="136"/>
      <c r="L60" s="143"/>
      <c r="M60" s="137"/>
      <c r="N60" s="136"/>
      <c r="O60" s="143"/>
      <c r="P60" s="137"/>
      <c r="Q60" s="13"/>
    </row>
    <row r="61" spans="1:17">
      <c r="A61" s="13"/>
      <c r="B61" s="72" t="s">
        <v>730</v>
      </c>
      <c r="C61" s="628"/>
      <c r="D61" s="628"/>
      <c r="E61" s="628"/>
      <c r="F61" s="784"/>
      <c r="G61" s="752"/>
      <c r="H61" s="753"/>
      <c r="I61" s="754"/>
      <c r="J61" s="753"/>
      <c r="K61" s="754"/>
      <c r="L61" s="753"/>
      <c r="M61" s="753"/>
      <c r="N61" s="753"/>
      <c r="O61" s="753"/>
      <c r="P61" s="753"/>
      <c r="Q61" s="13"/>
    </row>
    <row r="62" spans="1:17">
      <c r="A62" s="13"/>
      <c r="B62" s="146" t="s">
        <v>541</v>
      </c>
      <c r="C62" s="70"/>
      <c r="D62" s="70"/>
      <c r="E62" s="70"/>
      <c r="F62" s="782"/>
      <c r="G62" s="99"/>
      <c r="H62" s="142"/>
      <c r="I62" s="128"/>
      <c r="J62" s="142"/>
      <c r="K62" s="128"/>
      <c r="L62" s="142"/>
      <c r="M62" s="134"/>
      <c r="N62" s="128"/>
      <c r="O62" s="142"/>
      <c r="P62" s="134"/>
      <c r="Q62" s="13"/>
    </row>
    <row r="63" spans="1:17">
      <c r="A63" s="13"/>
      <c r="B63" s="146" t="s">
        <v>543</v>
      </c>
      <c r="C63" s="70"/>
      <c r="D63" s="70"/>
      <c r="E63" s="70"/>
      <c r="F63" s="782"/>
      <c r="G63" s="99"/>
      <c r="H63" s="142"/>
      <c r="I63" s="128"/>
      <c r="J63" s="142"/>
      <c r="K63" s="128"/>
      <c r="L63" s="142"/>
      <c r="M63" s="134"/>
      <c r="N63" s="128"/>
      <c r="O63" s="142"/>
      <c r="P63" s="134"/>
      <c r="Q63" s="13"/>
    </row>
    <row r="64" spans="1:17">
      <c r="A64" s="13"/>
      <c r="B64" s="147" t="s">
        <v>538</v>
      </c>
      <c r="C64" s="631"/>
      <c r="D64" s="631"/>
      <c r="E64" s="631"/>
      <c r="F64" s="783"/>
      <c r="G64" s="140"/>
      <c r="H64" s="143"/>
      <c r="I64" s="136"/>
      <c r="J64" s="143"/>
      <c r="K64" s="136"/>
      <c r="L64" s="143"/>
      <c r="M64" s="137"/>
      <c r="N64" s="136"/>
      <c r="O64" s="143"/>
      <c r="P64" s="137"/>
      <c r="Q64" s="13"/>
    </row>
    <row r="65" spans="1:15">
      <c r="A65" s="10"/>
      <c r="B65" s="10"/>
      <c r="C65" s="10"/>
      <c r="D65" s="10"/>
      <c r="E65" s="10"/>
      <c r="F65" s="10"/>
      <c r="G65" s="10"/>
      <c r="H65" s="10"/>
      <c r="I65" s="10"/>
      <c r="J65" s="10"/>
      <c r="K65" s="10"/>
      <c r="L65" s="10"/>
      <c r="M65" s="10"/>
      <c r="N65" s="10"/>
      <c r="O65" s="10"/>
    </row>
    <row r="66" spans="1:15">
      <c r="A66" s="113" t="s">
        <v>442</v>
      </c>
      <c r="B66" s="114"/>
      <c r="C66" s="114"/>
      <c r="D66" s="114"/>
      <c r="E66" s="114"/>
      <c r="F66" s="114"/>
      <c r="G66" s="114"/>
      <c r="H66" s="114"/>
      <c r="I66" s="114"/>
      <c r="J66" s="114"/>
      <c r="K66" s="114"/>
      <c r="L66" s="114"/>
      <c r="M66" s="114"/>
      <c r="N66" s="114"/>
      <c r="O66" s="115"/>
    </row>
    <row r="67" spans="1:15">
      <c r="A67" s="173" t="s">
        <v>572</v>
      </c>
      <c r="B67" s="112"/>
      <c r="C67" s="112"/>
      <c r="D67" s="112"/>
      <c r="E67" s="112"/>
      <c r="F67" s="112"/>
      <c r="G67" s="112"/>
      <c r="H67" s="112"/>
      <c r="I67" s="112"/>
      <c r="J67" s="112"/>
      <c r="K67" s="112"/>
      <c r="L67" s="112"/>
      <c r="M67" s="112"/>
      <c r="N67" s="112"/>
      <c r="O67" s="117"/>
    </row>
    <row r="68" spans="1:15">
      <c r="A68" s="116" t="s">
        <v>731</v>
      </c>
      <c r="B68" s="112"/>
      <c r="C68" s="112"/>
      <c r="D68" s="112"/>
      <c r="E68" s="112"/>
      <c r="F68" s="112"/>
      <c r="G68" s="112"/>
      <c r="H68" s="112"/>
      <c r="I68" s="112"/>
      <c r="J68" s="112"/>
      <c r="K68" s="112"/>
      <c r="L68" s="112"/>
      <c r="M68" s="112"/>
      <c r="N68" s="112"/>
      <c r="O68" s="117"/>
    </row>
    <row r="69" spans="1:15" ht="30">
      <c r="A69" s="116"/>
      <c r="B69" s="154" t="s">
        <v>732</v>
      </c>
      <c r="C69" s="153" t="s">
        <v>575</v>
      </c>
      <c r="D69" s="170" t="s">
        <v>644</v>
      </c>
      <c r="E69" s="112"/>
      <c r="F69" s="112"/>
      <c r="G69" s="112"/>
      <c r="H69" s="112"/>
      <c r="I69" s="112"/>
      <c r="J69" s="112"/>
      <c r="K69" s="112"/>
      <c r="L69" s="112"/>
      <c r="M69" s="112"/>
      <c r="N69" s="112"/>
      <c r="O69" s="117"/>
    </row>
    <row r="70" spans="1:15">
      <c r="A70" s="116"/>
      <c r="B70" s="124" t="s">
        <v>733</v>
      </c>
      <c r="C70" s="125"/>
      <c r="D70" s="125"/>
      <c r="E70" s="112"/>
      <c r="F70" s="112"/>
      <c r="G70" s="112"/>
      <c r="H70" s="112"/>
      <c r="I70" s="112"/>
      <c r="J70" s="112"/>
      <c r="K70" s="112"/>
      <c r="L70" s="112"/>
      <c r="M70" s="112"/>
      <c r="N70" s="112"/>
      <c r="O70" s="117"/>
    </row>
    <row r="71" spans="1:15">
      <c r="A71" s="116"/>
      <c r="B71" s="149" t="s">
        <v>528</v>
      </c>
      <c r="C71" s="125">
        <v>1</v>
      </c>
      <c r="D71" s="125" t="s">
        <v>734</v>
      </c>
      <c r="E71" s="112"/>
      <c r="F71" s="112"/>
      <c r="G71" s="112"/>
      <c r="H71" s="112"/>
      <c r="I71" s="112"/>
      <c r="J71" s="112"/>
      <c r="K71" s="112"/>
      <c r="L71" s="112"/>
      <c r="M71" s="112"/>
      <c r="N71" s="112"/>
      <c r="O71" s="117"/>
    </row>
    <row r="72" spans="1:15">
      <c r="A72" s="116"/>
      <c r="B72" s="124" t="s">
        <v>728</v>
      </c>
      <c r="C72" s="125"/>
      <c r="D72" s="125"/>
      <c r="E72" s="112"/>
      <c r="F72" s="112"/>
      <c r="G72" s="112"/>
      <c r="H72" s="112"/>
      <c r="I72" s="112"/>
      <c r="J72" s="112"/>
      <c r="K72" s="112"/>
      <c r="L72" s="112"/>
      <c r="M72" s="112"/>
      <c r="N72" s="112"/>
      <c r="O72" s="117"/>
    </row>
    <row r="73" spans="1:15">
      <c r="A73" s="112"/>
      <c r="B73" s="149" t="s">
        <v>528</v>
      </c>
      <c r="C73" s="222">
        <v>0.43</v>
      </c>
      <c r="D73" s="125" t="s">
        <v>735</v>
      </c>
      <c r="E73" s="112"/>
      <c r="F73" s="112"/>
      <c r="G73" s="112"/>
      <c r="H73" s="112"/>
      <c r="I73" s="112"/>
      <c r="J73" s="112"/>
      <c r="K73" s="112"/>
      <c r="L73" s="112"/>
      <c r="M73" s="112"/>
      <c r="N73" s="112"/>
      <c r="O73" s="117"/>
    </row>
    <row r="74" spans="1:15">
      <c r="A74" s="112"/>
      <c r="B74" s="223"/>
      <c r="C74" s="224"/>
      <c r="D74" s="224"/>
      <c r="E74" s="112"/>
      <c r="F74" s="112"/>
      <c r="G74" s="112"/>
      <c r="H74" s="112"/>
      <c r="I74" s="112"/>
      <c r="J74" s="112"/>
      <c r="K74" s="112"/>
      <c r="L74" s="112"/>
      <c r="M74" s="112"/>
      <c r="N74" s="112"/>
      <c r="O74" s="117"/>
    </row>
    <row r="75" spans="1:15">
      <c r="A75" s="112" t="s">
        <v>736</v>
      </c>
      <c r="B75" s="10"/>
      <c r="C75" s="224"/>
      <c r="D75" s="224"/>
      <c r="E75" s="112"/>
      <c r="F75" s="10"/>
      <c r="G75" s="112"/>
      <c r="H75" s="112"/>
      <c r="I75" s="112"/>
      <c r="J75" s="112"/>
      <c r="K75" s="112"/>
      <c r="L75" s="112"/>
      <c r="M75" s="112"/>
      <c r="N75" s="112"/>
      <c r="O75" s="117"/>
    </row>
    <row r="76" spans="1:15" ht="30">
      <c r="A76" s="112"/>
      <c r="B76" s="154" t="s">
        <v>737</v>
      </c>
      <c r="C76" s="153" t="s">
        <v>575</v>
      </c>
      <c r="D76" s="170" t="s">
        <v>644</v>
      </c>
      <c r="E76" s="112"/>
      <c r="F76" s="112"/>
      <c r="G76" s="112"/>
      <c r="H76" s="112"/>
      <c r="I76" s="112"/>
      <c r="J76" s="112"/>
      <c r="K76" s="112"/>
      <c r="L76" s="112"/>
      <c r="M76" s="112"/>
      <c r="N76" s="112"/>
      <c r="O76" s="117"/>
    </row>
    <row r="77" spans="1:15">
      <c r="A77" s="112"/>
      <c r="B77" s="124" t="s">
        <v>738</v>
      </c>
      <c r="C77" s="125"/>
      <c r="D77" s="125"/>
      <c r="E77" s="112"/>
      <c r="F77" s="112"/>
      <c r="G77" s="112"/>
      <c r="H77" s="112"/>
      <c r="I77" s="112"/>
      <c r="J77" s="112"/>
      <c r="K77" s="112"/>
      <c r="L77" s="112"/>
      <c r="M77" s="112"/>
      <c r="N77" s="112"/>
      <c r="O77" s="117"/>
    </row>
    <row r="78" spans="1:15">
      <c r="A78" s="112"/>
      <c r="B78" s="149" t="s">
        <v>739</v>
      </c>
      <c r="C78" s="125">
        <v>1</v>
      </c>
      <c r="D78" s="125" t="s">
        <v>740</v>
      </c>
      <c r="E78" s="112"/>
      <c r="F78" s="112"/>
      <c r="G78" s="112"/>
      <c r="H78" s="112"/>
      <c r="I78" s="112"/>
      <c r="J78" s="112"/>
      <c r="K78" s="112"/>
      <c r="L78" s="112"/>
      <c r="M78" s="112"/>
      <c r="N78" s="112"/>
      <c r="O78" s="117"/>
    </row>
    <row r="79" spans="1:15">
      <c r="A79" s="112"/>
      <c r="B79" s="225" t="s">
        <v>741</v>
      </c>
      <c r="C79" s="125">
        <v>0.5</v>
      </c>
      <c r="D79" s="125" t="s">
        <v>742</v>
      </c>
      <c r="E79" s="112"/>
      <c r="F79" s="112"/>
      <c r="G79" s="112"/>
      <c r="H79" s="112"/>
      <c r="I79" s="112"/>
      <c r="J79" s="112"/>
      <c r="K79" s="112"/>
      <c r="L79" s="112"/>
      <c r="M79" s="112"/>
      <c r="N79" s="112"/>
      <c r="O79" s="117"/>
    </row>
    <row r="80" spans="1:15">
      <c r="A80" s="112"/>
      <c r="B80" s="124" t="s">
        <v>743</v>
      </c>
      <c r="C80" s="125"/>
      <c r="D80" s="125"/>
      <c r="E80" s="112"/>
      <c r="F80" s="112"/>
      <c r="G80" s="112"/>
      <c r="H80" s="112"/>
      <c r="I80" s="112"/>
      <c r="J80" s="112"/>
      <c r="K80" s="112"/>
      <c r="L80" s="112"/>
      <c r="M80" s="112"/>
      <c r="N80" s="112"/>
      <c r="O80" s="117"/>
    </row>
    <row r="81" spans="1:17">
      <c r="A81" s="112"/>
      <c r="B81" s="149" t="s">
        <v>739</v>
      </c>
      <c r="C81" s="222">
        <v>1</v>
      </c>
      <c r="D81" s="125"/>
      <c r="E81" s="112"/>
      <c r="F81" s="112"/>
      <c r="G81" s="112"/>
      <c r="H81" s="112"/>
      <c r="I81" s="112"/>
      <c r="J81" s="112"/>
      <c r="K81" s="112"/>
      <c r="L81" s="112"/>
      <c r="M81" s="112"/>
      <c r="N81" s="112"/>
      <c r="O81" s="117"/>
    </row>
    <row r="82" spans="1:17">
      <c r="A82" s="112"/>
      <c r="B82" s="226" t="s">
        <v>744</v>
      </c>
      <c r="C82" s="224"/>
      <c r="D82" s="224"/>
      <c r="E82" s="112"/>
      <c r="F82" s="112"/>
      <c r="G82" s="112"/>
      <c r="H82" s="112"/>
      <c r="I82" s="112"/>
      <c r="J82" s="112"/>
      <c r="K82" s="112"/>
      <c r="L82" s="112"/>
      <c r="M82" s="112"/>
      <c r="N82" s="112"/>
      <c r="O82" s="117"/>
    </row>
    <row r="83" spans="1:17">
      <c r="A83" s="112"/>
      <c r="B83" s="226" t="s">
        <v>745</v>
      </c>
      <c r="C83" s="224"/>
      <c r="D83" s="224"/>
      <c r="E83" s="112"/>
      <c r="F83" s="112"/>
      <c r="G83" s="112"/>
      <c r="H83" s="112"/>
      <c r="I83" s="112"/>
      <c r="J83" s="112"/>
      <c r="K83" s="112"/>
      <c r="L83" s="112"/>
      <c r="M83" s="112"/>
      <c r="N83" s="112"/>
      <c r="O83" s="117"/>
    </row>
    <row r="84" spans="1:17">
      <c r="A84" s="112"/>
      <c r="B84" s="226"/>
      <c r="C84" s="224"/>
      <c r="D84" s="224"/>
      <c r="E84" s="112"/>
      <c r="F84" s="112"/>
      <c r="G84" s="112"/>
      <c r="H84" s="112"/>
      <c r="I84" s="112"/>
      <c r="J84" s="112"/>
      <c r="K84" s="112"/>
      <c r="L84" s="112"/>
      <c r="M84" s="112"/>
      <c r="N84" s="112"/>
      <c r="O84" s="117"/>
    </row>
    <row r="85" spans="1:17">
      <c r="A85" s="227" t="s">
        <v>567</v>
      </c>
      <c r="B85" s="223"/>
      <c r="C85" s="224"/>
      <c r="D85" s="224"/>
      <c r="E85" s="112"/>
      <c r="F85" s="112"/>
      <c r="G85" s="112"/>
      <c r="H85" s="112"/>
      <c r="I85" s="112"/>
      <c r="J85" s="112"/>
      <c r="K85" s="112"/>
      <c r="L85" s="112"/>
      <c r="M85" s="112"/>
      <c r="N85" s="112"/>
      <c r="O85" s="117"/>
    </row>
    <row r="86" spans="1:17">
      <c r="A86" s="112" t="s">
        <v>746</v>
      </c>
      <c r="B86" s="112"/>
      <c r="C86" s="112"/>
      <c r="D86" s="112"/>
      <c r="E86" s="112"/>
      <c r="F86" s="112"/>
      <c r="G86" s="112"/>
      <c r="H86" s="112"/>
      <c r="I86" s="112"/>
      <c r="J86" s="112"/>
      <c r="K86" s="112"/>
      <c r="L86" s="112"/>
      <c r="M86" s="112"/>
      <c r="N86" s="112"/>
      <c r="O86" s="117"/>
    </row>
    <row r="87" spans="1:17">
      <c r="A87" s="122" t="s">
        <v>747</v>
      </c>
      <c r="B87" s="119"/>
      <c r="C87" s="119"/>
      <c r="D87" s="119"/>
      <c r="E87" s="119"/>
      <c r="F87" s="119"/>
      <c r="G87" s="119"/>
      <c r="H87" s="119"/>
      <c r="I87" s="119"/>
      <c r="J87" s="119"/>
      <c r="K87" s="119"/>
      <c r="L87" s="119"/>
      <c r="M87" s="119"/>
      <c r="N87" s="119"/>
      <c r="O87" s="120"/>
    </row>
    <row r="88" spans="1:17">
      <c r="A88" s="10"/>
      <c r="B88" s="10"/>
      <c r="C88" s="10"/>
      <c r="D88" s="10"/>
      <c r="E88" s="10"/>
      <c r="F88" s="10"/>
      <c r="G88" s="10"/>
      <c r="H88" s="10"/>
      <c r="I88" s="10"/>
      <c r="J88" s="10"/>
      <c r="K88" s="10"/>
      <c r="L88" s="10"/>
      <c r="M88" s="10"/>
      <c r="N88" s="10"/>
      <c r="O88" s="10"/>
    </row>
    <row r="89" spans="1:17">
      <c r="A89" s="67" t="s">
        <v>31</v>
      </c>
      <c r="B89" s="68"/>
      <c r="C89" s="68"/>
      <c r="D89" s="68"/>
      <c r="E89" s="68"/>
      <c r="F89" s="68"/>
      <c r="G89" s="68"/>
      <c r="H89" s="68"/>
      <c r="I89" s="68"/>
      <c r="J89" s="68"/>
      <c r="K89" s="68"/>
      <c r="L89" s="68"/>
      <c r="M89" s="68"/>
      <c r="N89" s="68"/>
      <c r="O89" s="68"/>
      <c r="P89" s="68"/>
      <c r="Q89" s="68"/>
    </row>
    <row r="90" spans="1:17">
      <c r="A90" s="32" t="s">
        <v>748</v>
      </c>
      <c r="B90" s="32" t="s">
        <v>410</v>
      </c>
      <c r="C90" s="10"/>
      <c r="D90" s="10"/>
      <c r="E90" s="10"/>
      <c r="F90" s="10"/>
      <c r="G90" s="10"/>
      <c r="H90" s="10"/>
      <c r="I90" s="10"/>
      <c r="J90" s="10"/>
      <c r="K90" s="10"/>
      <c r="L90" s="10"/>
      <c r="M90" s="10"/>
      <c r="N90" s="10"/>
      <c r="O90" s="10"/>
      <c r="P90" s="10"/>
      <c r="Q90" s="10"/>
    </row>
    <row r="91" spans="1:17">
      <c r="A91" s="69" t="s">
        <v>749</v>
      </c>
      <c r="B91" s="13"/>
      <c r="C91" s="13"/>
      <c r="D91" s="13"/>
      <c r="E91" s="13"/>
      <c r="F91" s="13"/>
      <c r="G91" s="13"/>
      <c r="H91" s="13"/>
      <c r="I91" s="13"/>
      <c r="J91" s="13"/>
      <c r="K91" s="13"/>
      <c r="L91" s="13"/>
      <c r="M91" s="13"/>
      <c r="N91" s="13"/>
      <c r="O91" s="104"/>
      <c r="P91" s="104"/>
      <c r="Q91" s="104"/>
    </row>
    <row r="92" spans="1:17">
      <c r="A92" s="13"/>
      <c r="B92" s="13"/>
      <c r="C92" s="13"/>
      <c r="D92" s="13"/>
      <c r="E92" s="13"/>
      <c r="F92" s="619" t="s">
        <v>80</v>
      </c>
      <c r="G92" s="1117" t="s">
        <v>81</v>
      </c>
      <c r="H92" s="1118"/>
      <c r="I92" s="1118"/>
      <c r="J92" s="1118"/>
      <c r="K92" s="1118"/>
      <c r="L92" s="1118"/>
      <c r="M92" s="1118"/>
      <c r="N92" s="1118"/>
      <c r="O92" s="1118"/>
      <c r="P92" s="1119"/>
      <c r="Q92" s="13"/>
    </row>
    <row r="93" spans="1:17" ht="45">
      <c r="A93" s="13"/>
      <c r="B93" s="789" t="s">
        <v>582</v>
      </c>
      <c r="C93" s="790" t="s">
        <v>451</v>
      </c>
      <c r="D93" s="790" t="s">
        <v>452</v>
      </c>
      <c r="E93" s="13"/>
      <c r="F93" s="620">
        <v>0</v>
      </c>
      <c r="G93" s="33">
        <v>2026</v>
      </c>
      <c r="H93" s="34">
        <v>2027</v>
      </c>
      <c r="I93" s="33">
        <v>2028</v>
      </c>
      <c r="J93" s="34">
        <v>2029</v>
      </c>
      <c r="K93" s="33">
        <v>2030</v>
      </c>
      <c r="L93" s="34">
        <v>2031</v>
      </c>
      <c r="M93" s="33">
        <v>2032</v>
      </c>
      <c r="N93" s="34">
        <v>2033</v>
      </c>
      <c r="O93" s="33">
        <v>2034</v>
      </c>
      <c r="P93" s="33">
        <v>2035</v>
      </c>
      <c r="Q93" s="13"/>
    </row>
    <row r="94" spans="1:17">
      <c r="A94" s="13"/>
      <c r="B94" s="46" t="s">
        <v>638</v>
      </c>
      <c r="C94" s="702"/>
      <c r="D94" s="702"/>
      <c r="E94" s="37"/>
      <c r="F94" s="759"/>
      <c r="G94" s="686"/>
      <c r="H94" s="749"/>
      <c r="I94" s="750"/>
      <c r="J94" s="749"/>
      <c r="K94" s="750"/>
      <c r="L94" s="749"/>
      <c r="M94" s="751"/>
      <c r="N94" s="750"/>
      <c r="O94" s="749"/>
      <c r="P94" s="751"/>
      <c r="Q94" s="13"/>
    </row>
    <row r="95" spans="1:17">
      <c r="A95" s="13"/>
      <c r="B95" s="72" t="s">
        <v>726</v>
      </c>
      <c r="C95" s="702"/>
      <c r="D95" s="702"/>
      <c r="E95" s="13"/>
      <c r="F95" s="765"/>
      <c r="G95" s="686"/>
      <c r="H95" s="749"/>
      <c r="I95" s="750"/>
      <c r="J95" s="749"/>
      <c r="K95" s="750"/>
      <c r="L95" s="749"/>
      <c r="M95" s="751"/>
      <c r="N95" s="750"/>
      <c r="O95" s="749"/>
      <c r="P95" s="749"/>
      <c r="Q95" s="13"/>
    </row>
    <row r="96" spans="1:17">
      <c r="A96" s="13"/>
      <c r="B96" s="146" t="s">
        <v>533</v>
      </c>
      <c r="C96" s="791"/>
      <c r="D96" s="793"/>
      <c r="E96" s="13"/>
      <c r="F96" s="228"/>
      <c r="G96" s="752">
        <f>F96</f>
        <v>0</v>
      </c>
      <c r="H96" s="752">
        <f>G96</f>
        <v>0</v>
      </c>
      <c r="I96" s="752">
        <f t="shared" ref="I96:P96" si="0">H96</f>
        <v>0</v>
      </c>
      <c r="J96" s="752">
        <f t="shared" si="0"/>
        <v>0</v>
      </c>
      <c r="K96" s="752">
        <f t="shared" si="0"/>
        <v>0</v>
      </c>
      <c r="L96" s="752">
        <f t="shared" si="0"/>
        <v>0</v>
      </c>
      <c r="M96" s="752">
        <f t="shared" si="0"/>
        <v>0</v>
      </c>
      <c r="N96" s="752">
        <f t="shared" si="0"/>
        <v>0</v>
      </c>
      <c r="O96" s="752">
        <f t="shared" si="0"/>
        <v>0</v>
      </c>
      <c r="P96" s="753">
        <f t="shared" si="0"/>
        <v>0</v>
      </c>
      <c r="Q96" s="13"/>
    </row>
    <row r="97" spans="1:17">
      <c r="A97" s="13"/>
      <c r="B97" s="146" t="s">
        <v>528</v>
      </c>
      <c r="C97" s="791"/>
      <c r="D97" s="793"/>
      <c r="E97" s="13"/>
      <c r="F97" s="228"/>
      <c r="G97" s="752">
        <f t="shared" ref="G97:H97" si="1">F97</f>
        <v>0</v>
      </c>
      <c r="H97" s="752">
        <f t="shared" si="1"/>
        <v>0</v>
      </c>
      <c r="I97" s="752">
        <f t="shared" ref="I97:I98" si="2">H97</f>
        <v>0</v>
      </c>
      <c r="J97" s="752">
        <f t="shared" ref="J97:J98" si="3">I97</f>
        <v>0</v>
      </c>
      <c r="K97" s="752">
        <f t="shared" ref="K97:K98" si="4">J97</f>
        <v>0</v>
      </c>
      <c r="L97" s="752">
        <f t="shared" ref="L97:L98" si="5">K97</f>
        <v>0</v>
      </c>
      <c r="M97" s="752">
        <f t="shared" ref="M97:M98" si="6">L97</f>
        <v>0</v>
      </c>
      <c r="N97" s="752">
        <f t="shared" ref="N97:N98" si="7">M97</f>
        <v>0</v>
      </c>
      <c r="O97" s="752">
        <f t="shared" ref="O97:O98" si="8">N97</f>
        <v>0</v>
      </c>
      <c r="P97" s="753">
        <f t="shared" ref="P97:P98" si="9">O97</f>
        <v>0</v>
      </c>
      <c r="Q97" s="13"/>
    </row>
    <row r="98" spans="1:17">
      <c r="A98" s="13"/>
      <c r="B98" s="147" t="s">
        <v>531</v>
      </c>
      <c r="C98" s="792"/>
      <c r="D98" s="794"/>
      <c r="E98" s="787"/>
      <c r="F98" s="274"/>
      <c r="G98" s="687">
        <f t="shared" ref="G98:H98" si="10">F98</f>
        <v>0</v>
      </c>
      <c r="H98" s="687">
        <f t="shared" si="10"/>
        <v>0</v>
      </c>
      <c r="I98" s="687">
        <f t="shared" si="2"/>
        <v>0</v>
      </c>
      <c r="J98" s="687">
        <f t="shared" si="3"/>
        <v>0</v>
      </c>
      <c r="K98" s="687">
        <f t="shared" si="4"/>
        <v>0</v>
      </c>
      <c r="L98" s="687">
        <f t="shared" si="5"/>
        <v>0</v>
      </c>
      <c r="M98" s="687">
        <f t="shared" si="6"/>
        <v>0</v>
      </c>
      <c r="N98" s="687">
        <f t="shared" si="7"/>
        <v>0</v>
      </c>
      <c r="O98" s="687">
        <f t="shared" si="8"/>
        <v>0</v>
      </c>
      <c r="P98" s="756">
        <f t="shared" si="9"/>
        <v>0</v>
      </c>
      <c r="Q98" s="13"/>
    </row>
    <row r="99" spans="1:17">
      <c r="A99" s="13"/>
      <c r="B99" s="72" t="s">
        <v>727</v>
      </c>
      <c r="C99" s="702"/>
      <c r="D99" s="702"/>
      <c r="E99" s="700"/>
      <c r="F99" s="760"/>
      <c r="G99" s="752"/>
      <c r="H99" s="753"/>
      <c r="I99" s="754"/>
      <c r="J99" s="753"/>
      <c r="K99" s="754"/>
      <c r="L99" s="753"/>
      <c r="M99" s="755"/>
      <c r="N99" s="754"/>
      <c r="O99" s="753"/>
      <c r="P99" s="753"/>
      <c r="Q99" s="13"/>
    </row>
    <row r="100" spans="1:17">
      <c r="A100" s="13"/>
      <c r="B100" s="146" t="s">
        <v>541</v>
      </c>
      <c r="C100" s="791"/>
      <c r="D100" s="793"/>
      <c r="E100" s="788"/>
      <c r="F100" s="133"/>
      <c r="G100" s="752">
        <f>F100</f>
        <v>0</v>
      </c>
      <c r="H100" s="752">
        <f t="shared" ref="H100:P100" si="11">G100</f>
        <v>0</v>
      </c>
      <c r="I100" s="752">
        <f t="shared" si="11"/>
        <v>0</v>
      </c>
      <c r="J100" s="752">
        <f t="shared" si="11"/>
        <v>0</v>
      </c>
      <c r="K100" s="752">
        <f t="shared" si="11"/>
        <v>0</v>
      </c>
      <c r="L100" s="752">
        <f t="shared" si="11"/>
        <v>0</v>
      </c>
      <c r="M100" s="752">
        <f t="shared" si="11"/>
        <v>0</v>
      </c>
      <c r="N100" s="752">
        <f t="shared" si="11"/>
        <v>0</v>
      </c>
      <c r="O100" s="752">
        <f t="shared" si="11"/>
        <v>0</v>
      </c>
      <c r="P100" s="753">
        <f t="shared" si="11"/>
        <v>0</v>
      </c>
      <c r="Q100" s="13"/>
    </row>
    <row r="101" spans="1:17">
      <c r="A101" s="13"/>
      <c r="B101" s="146" t="s">
        <v>543</v>
      </c>
      <c r="C101" s="791"/>
      <c r="D101" s="793"/>
      <c r="E101" s="788"/>
      <c r="F101" s="133"/>
      <c r="G101" s="752">
        <f t="shared" ref="G101:P101" si="12">F101</f>
        <v>0</v>
      </c>
      <c r="H101" s="752">
        <f t="shared" si="12"/>
        <v>0</v>
      </c>
      <c r="I101" s="752">
        <f t="shared" si="12"/>
        <v>0</v>
      </c>
      <c r="J101" s="752">
        <f t="shared" si="12"/>
        <v>0</v>
      </c>
      <c r="K101" s="752">
        <f t="shared" si="12"/>
        <v>0</v>
      </c>
      <c r="L101" s="752">
        <f t="shared" si="12"/>
        <v>0</v>
      </c>
      <c r="M101" s="752">
        <f t="shared" si="12"/>
        <v>0</v>
      </c>
      <c r="N101" s="752">
        <f t="shared" si="12"/>
        <v>0</v>
      </c>
      <c r="O101" s="752">
        <f t="shared" si="12"/>
        <v>0</v>
      </c>
      <c r="P101" s="753">
        <f t="shared" si="12"/>
        <v>0</v>
      </c>
      <c r="Q101" s="13"/>
    </row>
    <row r="102" spans="1:17">
      <c r="A102" s="13"/>
      <c r="B102" s="147" t="s">
        <v>538</v>
      </c>
      <c r="C102" s="792"/>
      <c r="D102" s="794"/>
      <c r="E102" s="701"/>
      <c r="F102" s="133"/>
      <c r="G102" s="752">
        <f t="shared" ref="G102:P102" si="13">F102</f>
        <v>0</v>
      </c>
      <c r="H102" s="752">
        <f t="shared" si="13"/>
        <v>0</v>
      </c>
      <c r="I102" s="752">
        <f t="shared" si="13"/>
        <v>0</v>
      </c>
      <c r="J102" s="752">
        <f t="shared" si="13"/>
        <v>0</v>
      </c>
      <c r="K102" s="752">
        <f t="shared" si="13"/>
        <v>0</v>
      </c>
      <c r="L102" s="752">
        <f t="shared" si="13"/>
        <v>0</v>
      </c>
      <c r="M102" s="752">
        <f t="shared" si="13"/>
        <v>0</v>
      </c>
      <c r="N102" s="752">
        <f t="shared" si="13"/>
        <v>0</v>
      </c>
      <c r="O102" s="752">
        <f t="shared" si="13"/>
        <v>0</v>
      </c>
      <c r="P102" s="753">
        <f t="shared" si="13"/>
        <v>0</v>
      </c>
      <c r="Q102" s="13"/>
    </row>
    <row r="103" spans="1:17">
      <c r="A103" s="13"/>
      <c r="B103" s="46" t="s">
        <v>728</v>
      </c>
      <c r="C103" s="40"/>
      <c r="D103" s="40"/>
      <c r="E103" s="13"/>
      <c r="F103" s="759"/>
      <c r="G103" s="686"/>
      <c r="H103" s="749"/>
      <c r="I103" s="750"/>
      <c r="J103" s="749"/>
      <c r="K103" s="750"/>
      <c r="L103" s="749"/>
      <c r="M103" s="751"/>
      <c r="N103" s="750"/>
      <c r="O103" s="749"/>
      <c r="P103" s="749"/>
      <c r="Q103" s="13"/>
    </row>
    <row r="104" spans="1:17">
      <c r="A104" s="13"/>
      <c r="B104" s="72" t="s">
        <v>729</v>
      </c>
      <c r="C104" s="702"/>
      <c r="D104" s="702"/>
      <c r="E104" s="700"/>
      <c r="F104" s="759"/>
      <c r="G104" s="686"/>
      <c r="H104" s="749"/>
      <c r="I104" s="750"/>
      <c r="J104" s="749"/>
      <c r="K104" s="750"/>
      <c r="L104" s="749"/>
      <c r="M104" s="751"/>
      <c r="N104" s="750"/>
      <c r="O104" s="749"/>
      <c r="P104" s="749"/>
      <c r="Q104" s="13"/>
    </row>
    <row r="105" spans="1:17">
      <c r="A105" s="13"/>
      <c r="B105" s="146" t="s">
        <v>533</v>
      </c>
      <c r="C105" s="791"/>
      <c r="D105" s="793"/>
      <c r="E105" s="788"/>
      <c r="F105" s="133"/>
      <c r="G105" s="752">
        <f>F105</f>
        <v>0</v>
      </c>
      <c r="H105" s="752">
        <f>G105</f>
        <v>0</v>
      </c>
      <c r="I105" s="752">
        <f t="shared" ref="I105:O107" si="14">H105</f>
        <v>0</v>
      </c>
      <c r="J105" s="752">
        <f t="shared" si="14"/>
        <v>0</v>
      </c>
      <c r="K105" s="752">
        <f t="shared" si="14"/>
        <v>0</v>
      </c>
      <c r="L105" s="752">
        <f t="shared" si="14"/>
        <v>0</v>
      </c>
      <c r="M105" s="752">
        <f t="shared" si="14"/>
        <v>0</v>
      </c>
      <c r="N105" s="752">
        <f t="shared" si="14"/>
        <v>0</v>
      </c>
      <c r="O105" s="752">
        <f t="shared" si="14"/>
        <v>0</v>
      </c>
      <c r="P105" s="753">
        <f>O105</f>
        <v>0</v>
      </c>
      <c r="Q105" s="13"/>
    </row>
    <row r="106" spans="1:17">
      <c r="A106" s="13"/>
      <c r="B106" s="146" t="s">
        <v>528</v>
      </c>
      <c r="C106" s="791"/>
      <c r="D106" s="793"/>
      <c r="E106" s="788"/>
      <c r="F106" s="133"/>
      <c r="G106" s="752">
        <f t="shared" ref="G106:H106" si="15">F106</f>
        <v>0</v>
      </c>
      <c r="H106" s="752">
        <f t="shared" si="15"/>
        <v>0</v>
      </c>
      <c r="I106" s="752">
        <f t="shared" si="14"/>
        <v>0</v>
      </c>
      <c r="J106" s="752">
        <f t="shared" si="14"/>
        <v>0</v>
      </c>
      <c r="K106" s="752">
        <f t="shared" si="14"/>
        <v>0</v>
      </c>
      <c r="L106" s="752">
        <f t="shared" si="14"/>
        <v>0</v>
      </c>
      <c r="M106" s="752">
        <f t="shared" si="14"/>
        <v>0</v>
      </c>
      <c r="N106" s="752">
        <f t="shared" si="14"/>
        <v>0</v>
      </c>
      <c r="O106" s="752">
        <f t="shared" si="14"/>
        <v>0</v>
      </c>
      <c r="P106" s="753">
        <f t="shared" ref="P106:P107" si="16">O106</f>
        <v>0</v>
      </c>
      <c r="Q106" s="13"/>
    </row>
    <row r="107" spans="1:17">
      <c r="A107" s="13"/>
      <c r="B107" s="147" t="s">
        <v>531</v>
      </c>
      <c r="C107" s="792"/>
      <c r="D107" s="794"/>
      <c r="E107" s="701"/>
      <c r="F107" s="135"/>
      <c r="G107" s="752">
        <f t="shared" ref="G107:H107" si="17">F107</f>
        <v>0</v>
      </c>
      <c r="H107" s="752">
        <f t="shared" si="17"/>
        <v>0</v>
      </c>
      <c r="I107" s="752">
        <f t="shared" si="14"/>
        <v>0</v>
      </c>
      <c r="J107" s="752">
        <f t="shared" si="14"/>
        <v>0</v>
      </c>
      <c r="K107" s="752">
        <f t="shared" si="14"/>
        <v>0</v>
      </c>
      <c r="L107" s="752">
        <f t="shared" si="14"/>
        <v>0</v>
      </c>
      <c r="M107" s="752">
        <f t="shared" si="14"/>
        <v>0</v>
      </c>
      <c r="N107" s="752">
        <f t="shared" si="14"/>
        <v>0</v>
      </c>
      <c r="O107" s="752">
        <f t="shared" si="14"/>
        <v>0</v>
      </c>
      <c r="P107" s="753">
        <f t="shared" si="16"/>
        <v>0</v>
      </c>
      <c r="Q107" s="13"/>
    </row>
    <row r="108" spans="1:17">
      <c r="A108" s="13"/>
      <c r="B108" s="72" t="s">
        <v>730</v>
      </c>
      <c r="C108" s="496"/>
      <c r="D108" s="496"/>
      <c r="E108" s="700"/>
      <c r="F108" s="759"/>
      <c r="G108" s="686"/>
      <c r="H108" s="749"/>
      <c r="I108" s="750"/>
      <c r="J108" s="749"/>
      <c r="K108" s="750"/>
      <c r="L108" s="749"/>
      <c r="M108" s="751"/>
      <c r="N108" s="750"/>
      <c r="O108" s="749"/>
      <c r="P108" s="749"/>
      <c r="Q108" s="13"/>
    </row>
    <row r="109" spans="1:17">
      <c r="A109" s="13"/>
      <c r="B109" s="146" t="s">
        <v>541</v>
      </c>
      <c r="C109" s="791"/>
      <c r="D109" s="793"/>
      <c r="E109" s="788"/>
      <c r="F109" s="133"/>
      <c r="G109" s="752">
        <f>F109</f>
        <v>0</v>
      </c>
      <c r="H109" s="752">
        <f t="shared" ref="H109:P109" si="18">G109</f>
        <v>0</v>
      </c>
      <c r="I109" s="752">
        <f t="shared" si="18"/>
        <v>0</v>
      </c>
      <c r="J109" s="752">
        <f t="shared" si="18"/>
        <v>0</v>
      </c>
      <c r="K109" s="752">
        <f t="shared" si="18"/>
        <v>0</v>
      </c>
      <c r="L109" s="752">
        <f t="shared" si="18"/>
        <v>0</v>
      </c>
      <c r="M109" s="752">
        <f t="shared" si="18"/>
        <v>0</v>
      </c>
      <c r="N109" s="752">
        <f t="shared" si="18"/>
        <v>0</v>
      </c>
      <c r="O109" s="752">
        <f t="shared" si="18"/>
        <v>0</v>
      </c>
      <c r="P109" s="753">
        <f t="shared" si="18"/>
        <v>0</v>
      </c>
      <c r="Q109" s="13"/>
    </row>
    <row r="110" spans="1:17">
      <c r="A110" s="13"/>
      <c r="B110" s="146" t="s">
        <v>543</v>
      </c>
      <c r="C110" s="791"/>
      <c r="D110" s="793"/>
      <c r="E110" s="788"/>
      <c r="F110" s="133"/>
      <c r="G110" s="752">
        <f t="shared" ref="G110:P111" si="19">F110</f>
        <v>0</v>
      </c>
      <c r="H110" s="752">
        <f t="shared" si="19"/>
        <v>0</v>
      </c>
      <c r="I110" s="752">
        <f t="shared" si="19"/>
        <v>0</v>
      </c>
      <c r="J110" s="752">
        <f t="shared" si="19"/>
        <v>0</v>
      </c>
      <c r="K110" s="752">
        <f t="shared" si="19"/>
        <v>0</v>
      </c>
      <c r="L110" s="752">
        <f t="shared" si="19"/>
        <v>0</v>
      </c>
      <c r="M110" s="752">
        <f t="shared" si="19"/>
        <v>0</v>
      </c>
      <c r="N110" s="752">
        <f t="shared" si="19"/>
        <v>0</v>
      </c>
      <c r="O110" s="752">
        <f t="shared" si="19"/>
        <v>0</v>
      </c>
      <c r="P110" s="753">
        <f t="shared" si="19"/>
        <v>0</v>
      </c>
      <c r="Q110" s="13"/>
    </row>
    <row r="111" spans="1:17">
      <c r="A111" s="13"/>
      <c r="B111" s="147" t="s">
        <v>538</v>
      </c>
      <c r="C111" s="792"/>
      <c r="D111" s="794"/>
      <c r="E111" s="701"/>
      <c r="F111" s="135"/>
      <c r="G111" s="687">
        <f>F111</f>
        <v>0</v>
      </c>
      <c r="H111" s="687">
        <f t="shared" si="19"/>
        <v>0</v>
      </c>
      <c r="I111" s="687">
        <f t="shared" si="19"/>
        <v>0</v>
      </c>
      <c r="J111" s="687">
        <f t="shared" si="19"/>
        <v>0</v>
      </c>
      <c r="K111" s="687">
        <f t="shared" si="19"/>
        <v>0</v>
      </c>
      <c r="L111" s="687">
        <f t="shared" si="19"/>
        <v>0</v>
      </c>
      <c r="M111" s="687">
        <f t="shared" si="19"/>
        <v>0</v>
      </c>
      <c r="N111" s="687">
        <f t="shared" si="19"/>
        <v>0</v>
      </c>
      <c r="O111" s="687">
        <f t="shared" si="19"/>
        <v>0</v>
      </c>
      <c r="P111" s="756">
        <f t="shared" si="19"/>
        <v>0</v>
      </c>
      <c r="Q111" s="13"/>
    </row>
    <row r="112" spans="1:17">
      <c r="A112" s="10"/>
      <c r="B112" s="10"/>
      <c r="C112" s="10"/>
      <c r="D112" s="10"/>
      <c r="E112" s="10"/>
      <c r="F112" s="10"/>
      <c r="G112" s="10"/>
      <c r="H112" s="10"/>
      <c r="I112" s="10"/>
      <c r="J112" s="10"/>
      <c r="K112" s="10"/>
      <c r="L112" s="10"/>
      <c r="M112" s="10"/>
      <c r="N112" s="10"/>
      <c r="O112" s="10"/>
    </row>
    <row r="113" spans="1:17">
      <c r="A113" s="113" t="s">
        <v>547</v>
      </c>
      <c r="B113" s="114"/>
      <c r="C113" s="114"/>
      <c r="D113" s="114"/>
      <c r="E113" s="114"/>
      <c r="F113" s="114"/>
      <c r="G113" s="114"/>
      <c r="H113" s="114"/>
      <c r="I113" s="114"/>
      <c r="J113" s="114"/>
      <c r="K113" s="114"/>
      <c r="L113" s="114"/>
      <c r="M113" s="114"/>
      <c r="N113" s="114"/>
      <c r="O113" s="115"/>
    </row>
    <row r="114" spans="1:17">
      <c r="A114" s="116" t="s">
        <v>468</v>
      </c>
      <c r="B114" s="112"/>
      <c r="C114" s="112"/>
      <c r="D114" s="112"/>
      <c r="E114" s="112"/>
      <c r="F114" s="112"/>
      <c r="G114" s="112"/>
      <c r="H114" s="112"/>
      <c r="I114" s="112"/>
      <c r="J114" s="112"/>
      <c r="K114" s="112"/>
      <c r="L114" s="112"/>
      <c r="M114" s="112"/>
      <c r="N114" s="112"/>
      <c r="O114" s="117"/>
    </row>
    <row r="115" spans="1:17">
      <c r="A115" s="453" t="s">
        <v>3</v>
      </c>
      <c r="B115" s="119"/>
      <c r="C115" s="119"/>
      <c r="D115" s="119"/>
      <c r="E115" s="119"/>
      <c r="F115" s="119"/>
      <c r="G115" s="119"/>
      <c r="H115" s="119"/>
      <c r="I115" s="119"/>
      <c r="J115" s="119"/>
      <c r="K115" s="119"/>
      <c r="L115" s="119"/>
      <c r="M115" s="119"/>
      <c r="N115" s="119"/>
      <c r="O115" s="120"/>
    </row>
    <row r="116" spans="1:17">
      <c r="A116" s="10"/>
      <c r="B116" s="10"/>
      <c r="C116" s="10"/>
      <c r="D116" s="10"/>
      <c r="E116" s="10"/>
      <c r="F116" s="10"/>
      <c r="G116" s="10"/>
      <c r="H116" s="10"/>
      <c r="I116" s="10"/>
      <c r="J116" s="10"/>
      <c r="K116" s="10"/>
      <c r="L116" s="10"/>
      <c r="M116" s="10"/>
      <c r="N116" s="10"/>
      <c r="O116" s="10"/>
    </row>
    <row r="117" spans="1:17">
      <c r="A117" s="67" t="s">
        <v>39</v>
      </c>
      <c r="B117" s="68"/>
      <c r="C117" s="68"/>
      <c r="D117" s="68"/>
      <c r="E117" s="68"/>
      <c r="F117" s="68"/>
      <c r="G117" s="68"/>
      <c r="H117" s="68"/>
      <c r="I117" s="68"/>
      <c r="J117" s="68"/>
      <c r="K117" s="68"/>
      <c r="L117" s="68"/>
      <c r="M117" s="68"/>
      <c r="N117" s="68"/>
      <c r="O117" s="68"/>
      <c r="P117" s="68"/>
      <c r="Q117" s="68"/>
    </row>
    <row r="118" spans="1:17">
      <c r="A118" s="32" t="s">
        <v>750</v>
      </c>
      <c r="B118" s="32" t="s">
        <v>410</v>
      </c>
      <c r="C118" s="10"/>
      <c r="D118" s="10"/>
      <c r="E118" s="10"/>
      <c r="F118" s="10"/>
      <c r="G118" s="10"/>
      <c r="H118" s="10"/>
      <c r="I118" s="10"/>
      <c r="J118" s="10"/>
      <c r="K118" s="10"/>
      <c r="L118" s="10"/>
      <c r="M118" s="10"/>
      <c r="N118" s="10"/>
      <c r="O118" s="10"/>
    </row>
    <row r="119" spans="1:17">
      <c r="A119" s="109" t="s">
        <v>470</v>
      </c>
      <c r="B119" s="10"/>
      <c r="C119" s="10"/>
      <c r="D119" s="10"/>
      <c r="E119" s="10"/>
      <c r="F119" s="10"/>
      <c r="G119" s="10"/>
      <c r="H119" s="10"/>
      <c r="I119" s="10"/>
      <c r="J119" s="10"/>
      <c r="K119" s="10"/>
      <c r="L119" s="10"/>
      <c r="M119" s="10"/>
      <c r="N119" s="10"/>
      <c r="O119" s="10"/>
    </row>
    <row r="120" spans="1:17">
      <c r="A120" s="110" t="s">
        <v>587</v>
      </c>
      <c r="B120" s="10"/>
      <c r="C120" s="10"/>
      <c r="D120" s="10"/>
      <c r="E120" s="10"/>
      <c r="F120" s="10"/>
      <c r="G120" s="10"/>
      <c r="H120" s="10"/>
      <c r="I120" s="10"/>
      <c r="J120" s="10"/>
      <c r="K120" s="10"/>
      <c r="L120" s="10"/>
      <c r="M120" s="10"/>
      <c r="N120" s="10"/>
      <c r="O120" s="10"/>
    </row>
    <row r="121" spans="1:17">
      <c r="A121" s="13"/>
      <c r="B121" s="13"/>
      <c r="C121" s="13"/>
      <c r="D121" s="13"/>
      <c r="E121" s="13"/>
      <c r="F121" s="13"/>
      <c r="G121" s="1117" t="s">
        <v>81</v>
      </c>
      <c r="H121" s="1118"/>
      <c r="I121" s="1118"/>
      <c r="J121" s="1118"/>
      <c r="K121" s="1118"/>
      <c r="L121" s="1118"/>
      <c r="M121" s="1118"/>
      <c r="N121" s="1118"/>
      <c r="O121" s="1118"/>
      <c r="P121" s="1119"/>
      <c r="Q121" s="13"/>
    </row>
    <row r="122" spans="1:17" ht="45">
      <c r="A122" s="13"/>
      <c r="B122" s="96" t="s">
        <v>472</v>
      </c>
      <c r="C122" s="478" t="s">
        <v>451</v>
      </c>
      <c r="D122" s="478" t="s">
        <v>452</v>
      </c>
      <c r="E122" s="13"/>
      <c r="F122" s="13"/>
      <c r="G122" s="33">
        <v>2026</v>
      </c>
      <c r="H122" s="34">
        <v>2027</v>
      </c>
      <c r="I122" s="33">
        <v>2028</v>
      </c>
      <c r="J122" s="34">
        <v>2029</v>
      </c>
      <c r="K122" s="33">
        <v>2030</v>
      </c>
      <c r="L122" s="34">
        <v>2031</v>
      </c>
      <c r="M122" s="33">
        <v>2032</v>
      </c>
      <c r="N122" s="34">
        <v>2033</v>
      </c>
      <c r="O122" s="33">
        <v>2034</v>
      </c>
      <c r="P122" s="33">
        <v>2035</v>
      </c>
      <c r="Q122" s="13"/>
    </row>
    <row r="123" spans="1:17" ht="30">
      <c r="A123" s="509" t="s">
        <v>477</v>
      </c>
      <c r="B123" s="698" t="s">
        <v>751</v>
      </c>
      <c r="C123" s="745" t="s">
        <v>180</v>
      </c>
      <c r="D123" s="478">
        <f>D125</f>
        <v>0</v>
      </c>
      <c r="E123" s="13"/>
      <c r="F123" s="13"/>
      <c r="G123" s="641">
        <f>SUM(G126:G127)</f>
        <v>0</v>
      </c>
      <c r="H123" s="795">
        <f t="shared" ref="H123:P123" si="20">SUM(H126:H127)</f>
        <v>0</v>
      </c>
      <c r="I123" s="641">
        <f t="shared" si="20"/>
        <v>0</v>
      </c>
      <c r="J123" s="795">
        <f t="shared" si="20"/>
        <v>0</v>
      </c>
      <c r="K123" s="641">
        <f t="shared" si="20"/>
        <v>0</v>
      </c>
      <c r="L123" s="795">
        <f t="shared" si="20"/>
        <v>0</v>
      </c>
      <c r="M123" s="641">
        <f t="shared" si="20"/>
        <v>0</v>
      </c>
      <c r="N123" s="795">
        <f t="shared" si="20"/>
        <v>0</v>
      </c>
      <c r="O123" s="641">
        <f t="shared" si="20"/>
        <v>0</v>
      </c>
      <c r="P123" s="641">
        <f t="shared" si="20"/>
        <v>0</v>
      </c>
      <c r="Q123" s="13"/>
    </row>
    <row r="124" spans="1:17">
      <c r="A124" s="509"/>
      <c r="B124" s="528" t="str">
        <f>"TVA (à "&amp;C124*100&amp;"%)"</f>
        <v>TVA (à 20%)</v>
      </c>
      <c r="C124" s="643">
        <v>0.2</v>
      </c>
      <c r="D124" s="715"/>
      <c r="E124" s="13"/>
      <c r="F124" s="13"/>
      <c r="G124" s="498">
        <f t="shared" ref="G124:P124" si="21">G125*$C$124</f>
        <v>0</v>
      </c>
      <c r="H124" s="498">
        <f t="shared" si="21"/>
        <v>0</v>
      </c>
      <c r="I124" s="498">
        <f t="shared" si="21"/>
        <v>0</v>
      </c>
      <c r="J124" s="498">
        <f t="shared" si="21"/>
        <v>0</v>
      </c>
      <c r="K124" s="498">
        <f t="shared" si="21"/>
        <v>0</v>
      </c>
      <c r="L124" s="498">
        <f t="shared" si="21"/>
        <v>0</v>
      </c>
      <c r="M124" s="498">
        <f t="shared" si="21"/>
        <v>0</v>
      </c>
      <c r="N124" s="498">
        <f t="shared" si="21"/>
        <v>0</v>
      </c>
      <c r="O124" s="498">
        <f t="shared" si="21"/>
        <v>0</v>
      </c>
      <c r="P124" s="498">
        <f t="shared" si="21"/>
        <v>0</v>
      </c>
      <c r="Q124" s="13"/>
    </row>
    <row r="125" spans="1:17">
      <c r="A125" s="509"/>
      <c r="B125" s="645" t="s">
        <v>751</v>
      </c>
      <c r="C125" s="745">
        <f>C94</f>
        <v>0</v>
      </c>
      <c r="D125" s="478">
        <f>D94</f>
        <v>0</v>
      </c>
      <c r="E125" s="13"/>
      <c r="F125" s="13"/>
      <c r="G125" s="768">
        <f t="shared" ref="G125:P125" si="22">SUM(G126:G127)</f>
        <v>0</v>
      </c>
      <c r="H125" s="768">
        <f t="shared" si="22"/>
        <v>0</v>
      </c>
      <c r="I125" s="768">
        <f t="shared" si="22"/>
        <v>0</v>
      </c>
      <c r="J125" s="768">
        <f t="shared" si="22"/>
        <v>0</v>
      </c>
      <c r="K125" s="768">
        <f t="shared" si="22"/>
        <v>0</v>
      </c>
      <c r="L125" s="768">
        <f t="shared" si="22"/>
        <v>0</v>
      </c>
      <c r="M125" s="768">
        <f t="shared" si="22"/>
        <v>0</v>
      </c>
      <c r="N125" s="768">
        <f t="shared" si="22"/>
        <v>0</v>
      </c>
      <c r="O125" s="768">
        <f t="shared" si="22"/>
        <v>0</v>
      </c>
      <c r="P125" s="769">
        <f t="shared" si="22"/>
        <v>0</v>
      </c>
      <c r="Q125" s="13"/>
    </row>
    <row r="126" spans="1:17">
      <c r="A126" s="13"/>
      <c r="B126" s="517" t="s">
        <v>638</v>
      </c>
      <c r="C126" s="702"/>
      <c r="D126" s="700"/>
      <c r="E126" s="13"/>
      <c r="F126" s="13"/>
      <c r="G126" s="138">
        <f>SUMPRODUCT(G96:G98,G49:G51)</f>
        <v>0</v>
      </c>
      <c r="H126" s="138">
        <f t="shared" ref="H126:P126" si="23">SUMPRODUCT(H96:H98,H49:H51)</f>
        <v>0</v>
      </c>
      <c r="I126" s="138">
        <f t="shared" si="23"/>
        <v>0</v>
      </c>
      <c r="J126" s="138">
        <f t="shared" si="23"/>
        <v>0</v>
      </c>
      <c r="K126" s="138">
        <f t="shared" si="23"/>
        <v>0</v>
      </c>
      <c r="L126" s="138">
        <f t="shared" si="23"/>
        <v>0</v>
      </c>
      <c r="M126" s="138">
        <f t="shared" si="23"/>
        <v>0</v>
      </c>
      <c r="N126" s="138">
        <f t="shared" si="23"/>
        <v>0</v>
      </c>
      <c r="O126" s="138">
        <f t="shared" si="23"/>
        <v>0</v>
      </c>
      <c r="P126" s="747">
        <f t="shared" si="23"/>
        <v>0</v>
      </c>
      <c r="Q126" s="13"/>
    </row>
    <row r="127" spans="1:17">
      <c r="A127" s="13"/>
      <c r="B127" s="517" t="s">
        <v>728</v>
      </c>
      <c r="C127" s="497"/>
      <c r="D127" s="701"/>
      <c r="E127" s="13"/>
      <c r="F127" s="13"/>
      <c r="G127" s="774">
        <f t="shared" ref="G127:P127" si="24">SUMPRODUCT(G105:G107,G49:G51)</f>
        <v>0</v>
      </c>
      <c r="H127" s="774">
        <f t="shared" si="24"/>
        <v>0</v>
      </c>
      <c r="I127" s="774">
        <f t="shared" si="24"/>
        <v>0</v>
      </c>
      <c r="J127" s="774">
        <f t="shared" si="24"/>
        <v>0</v>
      </c>
      <c r="K127" s="774">
        <f t="shared" si="24"/>
        <v>0</v>
      </c>
      <c r="L127" s="774">
        <f t="shared" si="24"/>
        <v>0</v>
      </c>
      <c r="M127" s="774">
        <f t="shared" si="24"/>
        <v>0</v>
      </c>
      <c r="N127" s="774">
        <f t="shared" si="24"/>
        <v>0</v>
      </c>
      <c r="O127" s="774">
        <f t="shared" si="24"/>
        <v>0</v>
      </c>
      <c r="P127" s="770">
        <f t="shared" si="24"/>
        <v>0</v>
      </c>
      <c r="Q127" s="13"/>
    </row>
    <row r="128" spans="1:17" ht="30">
      <c r="A128" s="584" t="s">
        <v>590</v>
      </c>
      <c r="B128" s="699" t="s">
        <v>752</v>
      </c>
      <c r="C128" s="745" t="s">
        <v>180</v>
      </c>
      <c r="D128" s="478" t="e">
        <f>D130</f>
        <v>#REF!</v>
      </c>
      <c r="E128" s="13"/>
      <c r="F128" s="13"/>
      <c r="G128" s="796" t="e">
        <f t="shared" ref="G128:P128" si="25">IF($C130="HT",G130+G129,G130)</f>
        <v>#REF!</v>
      </c>
      <c r="H128" s="796" t="e">
        <f t="shared" si="25"/>
        <v>#REF!</v>
      </c>
      <c r="I128" s="796" t="e">
        <f t="shared" si="25"/>
        <v>#REF!</v>
      </c>
      <c r="J128" s="796" t="e">
        <f t="shared" si="25"/>
        <v>#REF!</v>
      </c>
      <c r="K128" s="796" t="e">
        <f t="shared" si="25"/>
        <v>#REF!</v>
      </c>
      <c r="L128" s="796" t="e">
        <f t="shared" si="25"/>
        <v>#REF!</v>
      </c>
      <c r="M128" s="796" t="e">
        <f t="shared" si="25"/>
        <v>#REF!</v>
      </c>
      <c r="N128" s="796" t="e">
        <f t="shared" si="25"/>
        <v>#REF!</v>
      </c>
      <c r="O128" s="796" t="e">
        <f t="shared" si="25"/>
        <v>#REF!</v>
      </c>
      <c r="P128" s="796" t="e">
        <f t="shared" si="25"/>
        <v>#REF!</v>
      </c>
      <c r="Q128" s="13"/>
    </row>
    <row r="129" spans="1:17">
      <c r="A129" s="13"/>
      <c r="B129" s="528" t="str">
        <f>"TVA (à "&amp;C129*100&amp;"%)"</f>
        <v>TVA (à 20%)</v>
      </c>
      <c r="C129" s="643">
        <v>0.2</v>
      </c>
      <c r="D129" s="715"/>
      <c r="E129" s="13"/>
      <c r="F129" s="13"/>
      <c r="G129" s="498">
        <f t="shared" ref="G129:P129" si="26">G130*$C$129</f>
        <v>0</v>
      </c>
      <c r="H129" s="498">
        <f t="shared" si="26"/>
        <v>0</v>
      </c>
      <c r="I129" s="498">
        <f t="shared" si="26"/>
        <v>0</v>
      </c>
      <c r="J129" s="498">
        <f t="shared" si="26"/>
        <v>0</v>
      </c>
      <c r="K129" s="498">
        <f t="shared" si="26"/>
        <v>0</v>
      </c>
      <c r="L129" s="498">
        <f t="shared" si="26"/>
        <v>0</v>
      </c>
      <c r="M129" s="498">
        <f t="shared" si="26"/>
        <v>0</v>
      </c>
      <c r="N129" s="498">
        <f t="shared" si="26"/>
        <v>0</v>
      </c>
      <c r="O129" s="498">
        <f t="shared" si="26"/>
        <v>0</v>
      </c>
      <c r="P129" s="498">
        <f t="shared" si="26"/>
        <v>0</v>
      </c>
      <c r="Q129" s="13"/>
    </row>
    <row r="130" spans="1:17">
      <c r="A130" s="13"/>
      <c r="B130" s="229" t="s">
        <v>592</v>
      </c>
      <c r="C130" s="745" t="e">
        <f>#REF!</f>
        <v>#REF!</v>
      </c>
      <c r="D130" s="478" t="e">
        <f>#REF!</f>
        <v>#REF!</v>
      </c>
      <c r="E130" s="13"/>
      <c r="F130" s="13"/>
      <c r="G130" s="771">
        <f t="shared" ref="G130:P130" si="27">SUM(G131:G132)</f>
        <v>0</v>
      </c>
      <c r="H130" s="772">
        <f t="shared" si="27"/>
        <v>0</v>
      </c>
      <c r="I130" s="771">
        <f t="shared" si="27"/>
        <v>0</v>
      </c>
      <c r="J130" s="772">
        <f t="shared" si="27"/>
        <v>0</v>
      </c>
      <c r="K130" s="771">
        <f t="shared" si="27"/>
        <v>0</v>
      </c>
      <c r="L130" s="772">
        <f t="shared" si="27"/>
        <v>0</v>
      </c>
      <c r="M130" s="771">
        <f t="shared" si="27"/>
        <v>0</v>
      </c>
      <c r="N130" s="772">
        <f t="shared" si="27"/>
        <v>0</v>
      </c>
      <c r="O130" s="771">
        <f t="shared" si="27"/>
        <v>0</v>
      </c>
      <c r="P130" s="771">
        <f t="shared" si="27"/>
        <v>0</v>
      </c>
      <c r="Q130" s="13"/>
    </row>
    <row r="131" spans="1:17">
      <c r="A131" s="13"/>
      <c r="B131" s="517" t="s">
        <v>638</v>
      </c>
      <c r="C131" s="702"/>
      <c r="D131" s="700"/>
      <c r="E131" s="13"/>
      <c r="F131" s="13"/>
      <c r="G131" s="138">
        <f t="shared" ref="G131:P131" si="28">SUMPRODUCT(G100:G102,G53:G55)</f>
        <v>0</v>
      </c>
      <c r="H131" s="138">
        <f t="shared" si="28"/>
        <v>0</v>
      </c>
      <c r="I131" s="138">
        <f t="shared" si="28"/>
        <v>0</v>
      </c>
      <c r="J131" s="138">
        <f t="shared" si="28"/>
        <v>0</v>
      </c>
      <c r="K131" s="138">
        <f t="shared" si="28"/>
        <v>0</v>
      </c>
      <c r="L131" s="138">
        <f t="shared" si="28"/>
        <v>0</v>
      </c>
      <c r="M131" s="138">
        <f t="shared" si="28"/>
        <v>0</v>
      </c>
      <c r="N131" s="138">
        <f t="shared" si="28"/>
        <v>0</v>
      </c>
      <c r="O131" s="138">
        <f t="shared" si="28"/>
        <v>0</v>
      </c>
      <c r="P131" s="747">
        <f t="shared" si="28"/>
        <v>0</v>
      </c>
      <c r="Q131" s="13"/>
    </row>
    <row r="132" spans="1:17">
      <c r="A132" s="13"/>
      <c r="B132" s="522" t="s">
        <v>728</v>
      </c>
      <c r="C132" s="497"/>
      <c r="D132" s="701"/>
      <c r="E132" s="13"/>
      <c r="F132" s="13"/>
      <c r="G132" s="774">
        <f t="shared" ref="G132:P132" si="29">SUMPRODUCT(G109:G111,G62:G64)</f>
        <v>0</v>
      </c>
      <c r="H132" s="774">
        <f t="shared" si="29"/>
        <v>0</v>
      </c>
      <c r="I132" s="774">
        <f t="shared" si="29"/>
        <v>0</v>
      </c>
      <c r="J132" s="774">
        <f t="shared" si="29"/>
        <v>0</v>
      </c>
      <c r="K132" s="774">
        <f t="shared" si="29"/>
        <v>0</v>
      </c>
      <c r="L132" s="774">
        <f t="shared" si="29"/>
        <v>0</v>
      </c>
      <c r="M132" s="774">
        <f t="shared" si="29"/>
        <v>0</v>
      </c>
      <c r="N132" s="774">
        <f t="shared" si="29"/>
        <v>0</v>
      </c>
      <c r="O132" s="774">
        <f t="shared" si="29"/>
        <v>0</v>
      </c>
      <c r="P132" s="770">
        <f t="shared" si="29"/>
        <v>0</v>
      </c>
      <c r="Q132" s="13"/>
    </row>
    <row r="133" spans="1:17" ht="30">
      <c r="A133" s="13"/>
      <c r="B133" s="527" t="s">
        <v>753</v>
      </c>
      <c r="C133" s="745" t="s">
        <v>180</v>
      </c>
      <c r="D133" s="478">
        <f>D123</f>
        <v>0</v>
      </c>
      <c r="E133" s="13"/>
      <c r="F133" s="13"/>
      <c r="G133" s="714" t="e">
        <f t="shared" ref="G133:P133" si="30">G123+G128</f>
        <v>#REF!</v>
      </c>
      <c r="H133" s="714" t="e">
        <f t="shared" si="30"/>
        <v>#REF!</v>
      </c>
      <c r="I133" s="714" t="e">
        <f t="shared" si="30"/>
        <v>#REF!</v>
      </c>
      <c r="J133" s="714" t="e">
        <f t="shared" si="30"/>
        <v>#REF!</v>
      </c>
      <c r="K133" s="714" t="e">
        <f t="shared" si="30"/>
        <v>#REF!</v>
      </c>
      <c r="L133" s="714" t="e">
        <f t="shared" si="30"/>
        <v>#REF!</v>
      </c>
      <c r="M133" s="714" t="e">
        <f t="shared" si="30"/>
        <v>#REF!</v>
      </c>
      <c r="N133" s="714" t="e">
        <f t="shared" si="30"/>
        <v>#REF!</v>
      </c>
      <c r="O133" s="714" t="e">
        <f t="shared" si="30"/>
        <v>#REF!</v>
      </c>
      <c r="P133" s="498" t="e">
        <f t="shared" si="30"/>
        <v>#REF!</v>
      </c>
      <c r="Q133" s="13"/>
    </row>
    <row r="134" spans="1:17" ht="15.75" thickBot="1">
      <c r="A134" s="155"/>
      <c r="B134" s="155"/>
      <c r="C134" s="155"/>
      <c r="D134" s="155"/>
      <c r="E134" s="155"/>
      <c r="F134" s="155"/>
      <c r="G134" s="155"/>
      <c r="H134" s="155"/>
      <c r="I134" s="155"/>
      <c r="J134" s="155"/>
      <c r="K134" s="155"/>
      <c r="L134" s="155"/>
      <c r="M134" s="155"/>
      <c r="N134" s="155"/>
      <c r="O134" s="155"/>
      <c r="P134" s="155"/>
      <c r="Q134" s="155"/>
    </row>
    <row r="135" spans="1:17" ht="15.75" thickTop="1">
      <c r="A135" s="182" t="s">
        <v>481</v>
      </c>
      <c r="B135" s="183"/>
      <c r="C135" s="183"/>
      <c r="D135" s="183"/>
      <c r="E135" s="183"/>
      <c r="F135" s="183"/>
      <c r="G135" s="183"/>
      <c r="H135" s="183"/>
      <c r="I135" s="183"/>
      <c r="J135" s="183"/>
      <c r="K135" s="183"/>
      <c r="L135" s="183"/>
      <c r="M135" s="183"/>
      <c r="N135" s="183"/>
      <c r="O135" s="183"/>
      <c r="P135" s="183"/>
      <c r="Q135" s="183"/>
    </row>
    <row r="136" spans="1:17">
      <c r="A136" s="162" t="s">
        <v>482</v>
      </c>
      <c r="B136" s="97"/>
      <c r="C136" s="97"/>
      <c r="D136" s="97"/>
      <c r="E136" s="97"/>
      <c r="F136" s="97"/>
      <c r="G136" s="97"/>
      <c r="H136" s="97"/>
      <c r="I136" s="97"/>
      <c r="J136" s="97"/>
      <c r="K136" s="97"/>
      <c r="L136" s="97"/>
      <c r="M136" s="97"/>
      <c r="N136" s="97"/>
      <c r="O136" s="97"/>
      <c r="P136" s="97"/>
      <c r="Q136" s="97"/>
    </row>
    <row r="137" spans="1:17">
      <c r="A137" s="184" t="s">
        <v>754</v>
      </c>
      <c r="B137" s="184" t="s">
        <v>410</v>
      </c>
      <c r="C137" s="185"/>
      <c r="D137" s="185"/>
      <c r="E137" s="185"/>
      <c r="F137" s="185"/>
      <c r="G137" s="185"/>
      <c r="H137" s="185"/>
      <c r="I137" s="185"/>
      <c r="J137" s="185"/>
      <c r="K137" s="185"/>
      <c r="L137" s="185"/>
      <c r="M137" s="185"/>
      <c r="N137" s="185"/>
      <c r="O137" s="185"/>
      <c r="P137" s="185"/>
      <c r="Q137" s="185"/>
    </row>
    <row r="138" spans="1:17">
      <c r="A138" s="69" t="s">
        <v>484</v>
      </c>
      <c r="B138" s="13"/>
      <c r="C138" s="13"/>
      <c r="D138" s="13"/>
      <c r="E138" s="13"/>
      <c r="F138" s="13"/>
      <c r="G138" s="13"/>
      <c r="H138" s="13"/>
      <c r="I138" s="13"/>
      <c r="J138" s="13"/>
      <c r="K138" s="13"/>
      <c r="L138" s="13"/>
      <c r="M138" s="13"/>
      <c r="N138" s="13"/>
      <c r="O138" s="104"/>
      <c r="P138" s="104"/>
      <c r="Q138" s="104"/>
    </row>
    <row r="139" spans="1:17">
      <c r="A139" s="13"/>
      <c r="B139" s="13"/>
      <c r="C139" s="33" t="s">
        <v>485</v>
      </c>
      <c r="D139" s="13"/>
      <c r="E139" s="13"/>
      <c r="F139" s="13"/>
      <c r="G139" s="13"/>
      <c r="H139" s="13"/>
      <c r="I139" s="13"/>
      <c r="J139" s="13"/>
      <c r="K139" s="13"/>
      <c r="L139" s="13"/>
      <c r="M139" s="13"/>
      <c r="N139" s="13"/>
      <c r="O139" s="13"/>
      <c r="P139" s="13"/>
      <c r="Q139" s="13"/>
    </row>
    <row r="140" spans="1:17">
      <c r="A140" s="13"/>
      <c r="B140" s="108" t="s">
        <v>486</v>
      </c>
      <c r="C140" s="105" t="s">
        <v>487</v>
      </c>
      <c r="D140" s="13"/>
      <c r="E140" s="13"/>
      <c r="F140" s="13"/>
      <c r="G140" s="13"/>
      <c r="H140" s="13"/>
      <c r="I140" s="13"/>
      <c r="J140" s="13"/>
      <c r="K140" s="13"/>
      <c r="L140" s="13"/>
      <c r="M140" s="13"/>
      <c r="N140" s="13"/>
      <c r="O140" s="13"/>
      <c r="P140" s="13"/>
      <c r="Q140" s="13"/>
    </row>
    <row r="141" spans="1:17">
      <c r="A141" s="13"/>
      <c r="B141" s="108" t="s">
        <v>488</v>
      </c>
      <c r="C141" s="105"/>
      <c r="D141" s="13"/>
      <c r="E141" s="13"/>
      <c r="F141" s="13"/>
      <c r="G141" s="13"/>
      <c r="H141" s="13"/>
      <c r="I141" s="13"/>
      <c r="J141" s="13"/>
      <c r="K141" s="13"/>
      <c r="L141" s="13"/>
      <c r="M141" s="13"/>
      <c r="N141" s="13"/>
      <c r="O141" s="13"/>
      <c r="P141" s="13"/>
      <c r="Q141" s="13"/>
    </row>
    <row r="142" spans="1:17">
      <c r="A142" s="13"/>
      <c r="B142" s="108" t="s">
        <v>489</v>
      </c>
      <c r="C142" s="105"/>
      <c r="D142" s="13"/>
      <c r="E142" s="13"/>
      <c r="F142" s="13"/>
      <c r="G142" s="13"/>
      <c r="H142" s="13"/>
      <c r="I142" s="13"/>
      <c r="J142" s="13"/>
      <c r="K142" s="13"/>
      <c r="L142" s="13"/>
      <c r="M142" s="13"/>
      <c r="N142" s="13"/>
      <c r="O142" s="13"/>
      <c r="P142" s="13"/>
      <c r="Q142" s="13"/>
    </row>
    <row r="143" spans="1:17">
      <c r="A143" s="185"/>
      <c r="B143" s="185"/>
      <c r="C143" s="185"/>
      <c r="D143" s="185"/>
      <c r="E143" s="185"/>
      <c r="F143" s="185"/>
      <c r="G143" s="185"/>
      <c r="H143" s="185"/>
      <c r="I143" s="185"/>
      <c r="J143" s="185"/>
      <c r="K143" s="185"/>
      <c r="L143" s="185"/>
      <c r="M143" s="185"/>
      <c r="N143" s="185"/>
      <c r="O143" s="185"/>
      <c r="P143" s="185"/>
      <c r="Q143" s="185"/>
    </row>
    <row r="144" spans="1:17">
      <c r="A144" s="186" t="s">
        <v>595</v>
      </c>
      <c r="B144" s="187"/>
      <c r="C144" s="187"/>
      <c r="D144" s="187"/>
      <c r="E144" s="187"/>
      <c r="F144" s="187"/>
      <c r="G144" s="187"/>
      <c r="H144" s="187"/>
      <c r="I144" s="187"/>
      <c r="J144" s="187"/>
      <c r="K144" s="187"/>
      <c r="L144" s="187"/>
      <c r="M144" s="187"/>
      <c r="N144" s="187"/>
      <c r="O144" s="187"/>
      <c r="P144" s="187"/>
      <c r="Q144" s="188"/>
    </row>
    <row r="145" spans="1:17">
      <c r="A145" s="196" t="s">
        <v>755</v>
      </c>
      <c r="B145" s="197"/>
      <c r="C145" s="197"/>
      <c r="D145" s="197"/>
      <c r="E145" s="197"/>
      <c r="F145" s="197"/>
      <c r="G145" s="197"/>
      <c r="H145" s="197"/>
      <c r="I145" s="197"/>
      <c r="J145" s="197"/>
      <c r="K145" s="197"/>
      <c r="L145" s="197"/>
      <c r="M145" s="197"/>
      <c r="N145" s="197"/>
      <c r="O145" s="197"/>
      <c r="P145" s="197"/>
      <c r="Q145" s="198"/>
    </row>
    <row r="146" spans="1:17">
      <c r="A146" s="185"/>
      <c r="B146" s="185"/>
      <c r="C146" s="185"/>
      <c r="D146" s="185"/>
      <c r="E146" s="185"/>
      <c r="F146" s="185"/>
      <c r="G146" s="185"/>
      <c r="H146" s="185"/>
      <c r="I146" s="185"/>
      <c r="J146" s="185"/>
      <c r="K146" s="185"/>
      <c r="L146" s="185"/>
      <c r="M146" s="185"/>
      <c r="N146" s="185"/>
      <c r="O146" s="185"/>
      <c r="P146" s="185"/>
      <c r="Q146" s="185"/>
    </row>
    <row r="147" spans="1:17">
      <c r="A147" s="162" t="s">
        <v>598</v>
      </c>
      <c r="B147" s="97"/>
      <c r="C147" s="97"/>
      <c r="D147" s="97"/>
      <c r="E147" s="97"/>
      <c r="F147" s="97"/>
      <c r="G147" s="97"/>
      <c r="H147" s="97"/>
      <c r="I147" s="97"/>
      <c r="J147" s="97"/>
      <c r="K147" s="97"/>
      <c r="L147" s="97"/>
      <c r="M147" s="97"/>
      <c r="N147" s="97"/>
      <c r="O147" s="97"/>
      <c r="P147" s="97"/>
      <c r="Q147" s="97"/>
    </row>
    <row r="148" spans="1:17">
      <c r="A148" s="184" t="s">
        <v>754</v>
      </c>
      <c r="B148" s="184" t="s">
        <v>410</v>
      </c>
      <c r="C148" s="185"/>
      <c r="D148" s="185"/>
      <c r="E148" s="185"/>
      <c r="F148" s="185"/>
      <c r="G148" s="185"/>
      <c r="H148" s="185"/>
      <c r="I148" s="185"/>
      <c r="J148" s="185"/>
      <c r="K148" s="185"/>
      <c r="L148" s="185"/>
      <c r="M148" s="185"/>
      <c r="N148" s="185"/>
      <c r="O148" s="185"/>
      <c r="P148" s="185"/>
      <c r="Q148" s="185"/>
    </row>
    <row r="149" spans="1:17">
      <c r="A149" s="69" t="s">
        <v>599</v>
      </c>
      <c r="B149" s="13"/>
      <c r="C149" s="13"/>
      <c r="D149" s="13"/>
      <c r="E149" s="13"/>
      <c r="F149" s="13"/>
      <c r="G149" s="13"/>
      <c r="H149" s="13"/>
      <c r="I149" s="13"/>
      <c r="J149" s="13"/>
      <c r="K149" s="13"/>
      <c r="L149" s="13"/>
      <c r="M149" s="13"/>
      <c r="N149" s="13"/>
      <c r="O149" s="104"/>
      <c r="P149" s="104"/>
      <c r="Q149" s="104"/>
    </row>
    <row r="150" spans="1:17">
      <c r="A150" s="13"/>
      <c r="B150" s="13"/>
      <c r="C150" s="13"/>
      <c r="D150" s="13"/>
      <c r="E150" s="13"/>
      <c r="F150" s="620" t="s">
        <v>80</v>
      </c>
      <c r="G150" s="1117" t="s">
        <v>81</v>
      </c>
      <c r="H150" s="1118"/>
      <c r="I150" s="1118"/>
      <c r="J150" s="1118"/>
      <c r="K150" s="1118"/>
      <c r="L150" s="1118"/>
      <c r="M150" s="1118"/>
      <c r="N150" s="1118"/>
      <c r="O150" s="1118"/>
      <c r="P150" s="1119"/>
      <c r="Q150" s="13"/>
    </row>
    <row r="151" spans="1:17" ht="45">
      <c r="A151" s="13"/>
      <c r="B151" s="96" t="s">
        <v>472</v>
      </c>
      <c r="C151" s="13"/>
      <c r="D151" s="478" t="s">
        <v>452</v>
      </c>
      <c r="E151" s="13"/>
      <c r="F151" s="747">
        <f>D152</f>
        <v>0</v>
      </c>
      <c r="G151" s="33">
        <v>2026</v>
      </c>
      <c r="H151" s="34">
        <v>2027</v>
      </c>
      <c r="I151" s="33">
        <v>2028</v>
      </c>
      <c r="J151" s="34">
        <v>2029</v>
      </c>
      <c r="K151" s="33">
        <v>2030</v>
      </c>
      <c r="L151" s="34">
        <v>2031</v>
      </c>
      <c r="M151" s="33">
        <v>2032</v>
      </c>
      <c r="N151" s="34">
        <v>2033</v>
      </c>
      <c r="O151" s="33">
        <v>2034</v>
      </c>
      <c r="P151" s="33">
        <v>2035</v>
      </c>
      <c r="Q151" s="13"/>
    </row>
    <row r="152" spans="1:17">
      <c r="A152" s="13"/>
      <c r="B152" s="108" t="s">
        <v>756</v>
      </c>
      <c r="C152" s="13"/>
      <c r="D152" s="585"/>
      <c r="E152" s="13"/>
      <c r="F152" s="105" t="s">
        <v>20</v>
      </c>
      <c r="G152" s="826" t="str">
        <f>$F$152</f>
        <v>à compléter</v>
      </c>
      <c r="H152" s="826" t="str">
        <f t="shared" ref="H152:P152" si="31">$F$152</f>
        <v>à compléter</v>
      </c>
      <c r="I152" s="826" t="str">
        <f t="shared" si="31"/>
        <v>à compléter</v>
      </c>
      <c r="J152" s="826" t="str">
        <f t="shared" si="31"/>
        <v>à compléter</v>
      </c>
      <c r="K152" s="826" t="str">
        <f t="shared" si="31"/>
        <v>à compléter</v>
      </c>
      <c r="L152" s="826" t="str">
        <f t="shared" si="31"/>
        <v>à compléter</v>
      </c>
      <c r="M152" s="826" t="str">
        <f t="shared" si="31"/>
        <v>à compléter</v>
      </c>
      <c r="N152" s="826" t="str">
        <f t="shared" si="31"/>
        <v>à compléter</v>
      </c>
      <c r="O152" s="826" t="str">
        <f t="shared" si="31"/>
        <v>à compléter</v>
      </c>
      <c r="P152" s="826" t="str">
        <f t="shared" si="31"/>
        <v>à compléter</v>
      </c>
      <c r="Q152" s="13"/>
    </row>
    <row r="153" spans="1:17">
      <c r="A153" s="185"/>
      <c r="B153" s="185"/>
      <c r="C153" s="185"/>
      <c r="D153" s="185"/>
      <c r="E153" s="185"/>
      <c r="F153" s="185"/>
      <c r="G153" s="185"/>
      <c r="H153" s="185"/>
      <c r="I153" s="185"/>
      <c r="J153" s="185"/>
      <c r="K153" s="185"/>
      <c r="L153" s="185"/>
      <c r="M153" s="185"/>
      <c r="N153" s="185"/>
      <c r="O153" s="185"/>
      <c r="P153" s="185"/>
      <c r="Q153" s="185"/>
    </row>
    <row r="154" spans="1:17">
      <c r="A154" s="186" t="s">
        <v>595</v>
      </c>
      <c r="B154" s="187"/>
      <c r="C154" s="187"/>
      <c r="D154" s="187"/>
      <c r="E154" s="187"/>
      <c r="F154" s="187"/>
      <c r="G154" s="187"/>
      <c r="H154" s="187"/>
      <c r="I154" s="187"/>
      <c r="J154" s="187"/>
      <c r="K154" s="187"/>
      <c r="L154" s="187"/>
      <c r="M154" s="187"/>
      <c r="N154" s="187"/>
      <c r="O154" s="188"/>
      <c r="P154" s="185"/>
      <c r="Q154" s="185"/>
    </row>
    <row r="155" spans="1:17">
      <c r="A155" s="196" t="s">
        <v>602</v>
      </c>
      <c r="B155" s="197"/>
      <c r="C155" s="197"/>
      <c r="D155" s="197"/>
      <c r="E155" s="197"/>
      <c r="F155" s="197"/>
      <c r="G155" s="197"/>
      <c r="H155" s="197"/>
      <c r="I155" s="197"/>
      <c r="J155" s="197"/>
      <c r="K155" s="197"/>
      <c r="L155" s="197"/>
      <c r="M155" s="197"/>
      <c r="N155" s="197"/>
      <c r="O155" s="198"/>
      <c r="P155" s="185"/>
      <c r="Q155" s="185"/>
    </row>
    <row r="156" spans="1:17">
      <c r="A156" s="185"/>
      <c r="B156" s="185"/>
      <c r="C156" s="185"/>
      <c r="D156" s="185"/>
      <c r="E156" s="185"/>
      <c r="F156" s="185"/>
      <c r="G156" s="185"/>
      <c r="H156" s="185"/>
      <c r="I156" s="185"/>
      <c r="J156" s="185"/>
      <c r="K156" s="185"/>
      <c r="L156" s="185"/>
      <c r="M156" s="185"/>
      <c r="N156" s="185"/>
      <c r="O156" s="185"/>
      <c r="P156" s="185"/>
      <c r="Q156" s="185"/>
    </row>
    <row r="157" spans="1:17">
      <c r="A157" s="162" t="s">
        <v>502</v>
      </c>
      <c r="B157" s="97"/>
      <c r="C157" s="97"/>
      <c r="D157" s="97"/>
      <c r="E157" s="97"/>
      <c r="F157" s="97"/>
      <c r="G157" s="97"/>
      <c r="H157" s="97"/>
      <c r="I157" s="97"/>
      <c r="J157" s="97"/>
      <c r="K157" s="97"/>
      <c r="L157" s="97"/>
      <c r="M157" s="97"/>
      <c r="N157" s="97"/>
      <c r="O157" s="97"/>
      <c r="P157" s="97"/>
      <c r="Q157" s="97"/>
    </row>
    <row r="158" spans="1:17">
      <c r="A158" s="184" t="s">
        <v>754</v>
      </c>
      <c r="B158" s="184" t="s">
        <v>410</v>
      </c>
      <c r="C158" s="185"/>
      <c r="D158" s="185"/>
      <c r="E158" s="185"/>
      <c r="F158" s="185"/>
      <c r="G158" s="185"/>
      <c r="H158" s="185"/>
      <c r="I158" s="185"/>
      <c r="J158" s="185"/>
      <c r="K158" s="185"/>
      <c r="L158" s="185"/>
      <c r="M158" s="185"/>
      <c r="N158" s="185"/>
      <c r="O158" s="185"/>
      <c r="P158" s="185"/>
      <c r="Q158" s="185"/>
    </row>
    <row r="159" spans="1:17">
      <c r="A159" s="69" t="s">
        <v>757</v>
      </c>
      <c r="B159" s="13"/>
      <c r="C159" s="13"/>
      <c r="D159" s="13"/>
      <c r="E159" s="13"/>
      <c r="F159" s="13"/>
      <c r="G159" s="13"/>
      <c r="H159" s="13"/>
      <c r="I159" s="13"/>
      <c r="J159" s="13"/>
      <c r="K159" s="13"/>
      <c r="L159" s="13"/>
      <c r="M159" s="13"/>
      <c r="N159" s="13"/>
      <c r="O159" s="104"/>
      <c r="P159" s="104"/>
      <c r="Q159" s="104"/>
    </row>
    <row r="160" spans="1:17">
      <c r="A160" s="69" t="s">
        <v>758</v>
      </c>
      <c r="B160" s="13"/>
      <c r="C160" s="13"/>
      <c r="D160" s="13"/>
      <c r="E160" s="13"/>
      <c r="F160" s="13"/>
      <c r="G160" s="13"/>
      <c r="H160" s="13"/>
      <c r="I160" s="13"/>
      <c r="J160" s="13"/>
      <c r="K160" s="13"/>
      <c r="L160" s="13"/>
      <c r="M160" s="13"/>
      <c r="N160" s="13"/>
      <c r="O160" s="104"/>
      <c r="P160" s="104"/>
      <c r="Q160" s="104"/>
    </row>
    <row r="161" spans="1:17">
      <c r="A161" s="69" t="s">
        <v>759</v>
      </c>
      <c r="B161" s="13"/>
      <c r="C161" s="13"/>
      <c r="D161" s="13"/>
      <c r="E161" s="13"/>
      <c r="F161" s="13"/>
      <c r="G161" s="13"/>
      <c r="H161" s="13"/>
      <c r="I161" s="13"/>
      <c r="J161" s="13"/>
      <c r="K161" s="13"/>
      <c r="L161" s="13"/>
      <c r="M161" s="13"/>
      <c r="N161" s="13"/>
      <c r="O161" s="104"/>
      <c r="P161" s="104"/>
      <c r="Q161" s="104"/>
    </row>
    <row r="162" spans="1:17">
      <c r="A162" s="13"/>
      <c r="B162" s="13"/>
      <c r="C162" s="13"/>
      <c r="D162" s="13"/>
      <c r="E162" s="13"/>
      <c r="F162" s="620" t="s">
        <v>80</v>
      </c>
      <c r="G162" s="1117" t="s">
        <v>81</v>
      </c>
      <c r="H162" s="1118"/>
      <c r="I162" s="1118"/>
      <c r="J162" s="1118"/>
      <c r="K162" s="1118"/>
      <c r="L162" s="1118"/>
      <c r="M162" s="1118"/>
      <c r="N162" s="1118"/>
      <c r="O162" s="1118"/>
      <c r="P162" s="1119"/>
      <c r="Q162" s="13"/>
    </row>
    <row r="163" spans="1:17" ht="45">
      <c r="A163" s="13"/>
      <c r="B163" s="96" t="s">
        <v>472</v>
      </c>
      <c r="C163" s="13"/>
      <c r="D163" s="478" t="s">
        <v>452</v>
      </c>
      <c r="E163" s="489"/>
      <c r="F163" s="481">
        <f>D164</f>
        <v>0</v>
      </c>
      <c r="G163" s="33">
        <v>2026</v>
      </c>
      <c r="H163" s="34">
        <v>2027</v>
      </c>
      <c r="I163" s="33">
        <v>2028</v>
      </c>
      <c r="J163" s="34">
        <v>2029</v>
      </c>
      <c r="K163" s="33">
        <v>2030</v>
      </c>
      <c r="L163" s="34">
        <v>2031</v>
      </c>
      <c r="M163" s="33">
        <v>2032</v>
      </c>
      <c r="N163" s="34">
        <v>2033</v>
      </c>
      <c r="O163" s="33">
        <v>2034</v>
      </c>
      <c r="P163" s="33">
        <v>2035</v>
      </c>
      <c r="Q163" s="13"/>
    </row>
    <row r="164" spans="1:17">
      <c r="A164" s="13"/>
      <c r="B164" s="108" t="s">
        <v>505</v>
      </c>
      <c r="C164" s="13"/>
      <c r="D164" s="585"/>
      <c r="E164" s="489"/>
      <c r="F164" s="105" t="s">
        <v>20</v>
      </c>
      <c r="G164" s="105"/>
      <c r="H164" s="105"/>
      <c r="I164" s="105"/>
      <c r="J164" s="105"/>
      <c r="K164" s="105"/>
      <c r="L164" s="105"/>
      <c r="M164" s="105"/>
      <c r="N164" s="105"/>
      <c r="O164" s="105"/>
      <c r="P164" s="105"/>
      <c r="Q164" s="13"/>
    </row>
    <row r="165" spans="1:17">
      <c r="A165" s="185"/>
      <c r="B165" s="185"/>
      <c r="C165" s="185"/>
      <c r="D165" s="185"/>
      <c r="E165" s="185"/>
      <c r="F165" s="185"/>
      <c r="G165" s="185"/>
      <c r="H165" s="185"/>
      <c r="I165" s="185"/>
      <c r="J165" s="185"/>
      <c r="K165" s="185"/>
      <c r="L165" s="185"/>
      <c r="M165" s="185"/>
      <c r="N165" s="185"/>
      <c r="O165" s="185"/>
      <c r="P165" s="185"/>
      <c r="Q165" s="185"/>
    </row>
    <row r="166" spans="1:17">
      <c r="A166" s="186" t="s">
        <v>547</v>
      </c>
      <c r="B166" s="187"/>
      <c r="C166" s="187"/>
      <c r="D166" s="187"/>
      <c r="E166" s="187"/>
      <c r="F166" s="187"/>
      <c r="G166" s="187"/>
      <c r="H166" s="187"/>
      <c r="I166" s="187"/>
      <c r="J166" s="187"/>
      <c r="K166" s="187"/>
      <c r="L166" s="187"/>
      <c r="M166" s="187"/>
      <c r="N166" s="187"/>
      <c r="O166" s="188"/>
      <c r="P166" s="185"/>
      <c r="Q166" s="185"/>
    </row>
    <row r="167" spans="1:17">
      <c r="A167" s="196" t="s">
        <v>220</v>
      </c>
      <c r="B167" s="197"/>
      <c r="C167" s="197"/>
      <c r="D167" s="197"/>
      <c r="E167" s="197"/>
      <c r="F167" s="197"/>
      <c r="G167" s="197"/>
      <c r="H167" s="197"/>
      <c r="I167" s="197"/>
      <c r="J167" s="197"/>
      <c r="K167" s="197"/>
      <c r="L167" s="197"/>
      <c r="M167" s="197"/>
      <c r="N167" s="197"/>
      <c r="O167" s="198"/>
      <c r="P167" s="185"/>
      <c r="Q167" s="185"/>
    </row>
  </sheetData>
  <mergeCells count="11">
    <mergeCell ref="G162:P162"/>
    <mergeCell ref="B48:F48"/>
    <mergeCell ref="G45:P45"/>
    <mergeCell ref="G92:P92"/>
    <mergeCell ref="G121:P121"/>
    <mergeCell ref="G150:P150"/>
    <mergeCell ref="B17:B18"/>
    <mergeCell ref="D17:D18"/>
    <mergeCell ref="D24:D25"/>
    <mergeCell ref="B46:F46"/>
    <mergeCell ref="B47:F47"/>
  </mergeCells>
  <dataValidations count="2">
    <dataValidation type="list" allowBlank="1" showInputMessage="1" showErrorMessage="1" sqref="C109:C111 C123 C125 C130 C133 C128 C100:C102 C96:C98 C105:C107" xr:uid="{6B5CE47D-45D5-4E7A-A519-CD6C5B6620C1}">
      <formula1>"HT,TTC"</formula1>
    </dataValidation>
    <dataValidation type="list" allowBlank="1" showInputMessage="1" showErrorMessage="1" sqref="D109:D111 D123 D125 D130 D133 D128 D152 D164 D100:D102 D96:D98 D105:D107" xr:uid="{9FF10F0B-BF3D-4C7A-A0D7-068E9EB4EA73}">
      <formula1>"2021,2022,2023,2024,2025,2026,coûts 2026-2035 (avec inflation)"</formula1>
    </dataValidation>
  </dataValidations>
  <hyperlinks>
    <hyperlink ref="A115" location="'BDD Coûts unitaires - Invest'!A1" display="[LIEN]" xr:uid="{B4EA2B9C-957E-4E92-A2B6-5922C1036720}"/>
    <hyperlink ref="A4" r:id="rId1" xr:uid="{A5993440-1CE1-4BBE-A5C2-D2A28FE14DA2}"/>
    <hyperlink ref="A123" location="Synthèse!A1" display="(reporté dans la synthèse)" xr:uid="{5544FA12-65B6-4327-AC55-870159EC1BF1}"/>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Y D A A B Q S w M E F A A C A A g A n Z I Z W / u k 4 L W m A A A A 9 w A A A B I A H A B D b 2 5 m a W c v U G F j a 2 F n Z S 5 4 b W w g o h g A K K A U A A A A A A A A A A A A A A A A A A A A A A A A A A A A h Y 8 9 C s I w A I W v U r I 3 f y p K S d N B c L I g C u I a Y t o G 2 1 S S 1 P R u D h 7 J K 1 j R q p v j + 9 4 3 v H e / 3 l j W N 3 V 0 U d b p 1 q S A Q A w i Z W R 7 1 K Z M Q e e L e A E y z j Z C n k S p o k E 2 L u n d M Q W V 9 + c E o R A C D B P Y 2 h J R j A k 6 5 O u d r F Q j w E f W / + V Y G + e F k Q p w t n + N 4 R S S 6 Q w S T O c Q M z R S l m v z N e g w + N n + Q L b s a t 9 Z x Q s b r 7 Y M j Z G h 9 w n + A F B L A w Q U A A I A C A C d k h 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Z I Z W y i K R 7 g O A A A A E Q A A A B M A H A B G b 3 J t d W x h c y 9 T Z W N 0 a W 9 u M S 5 t I K I Y A C i g F A A A A A A A A A A A A A A A A A A A A A A A A A A A A C t O T S 7 J z M 9 T C I b Q h t Y A U E s B A i 0 A F A A C A A g A n Z I Z W / u k 4 L W m A A A A 9 w A A A B I A A A A A A A A A A A A A A A A A A A A A A E N v b m Z p Z y 9 Q Y W N r Y W d l L n h t b F B L A Q I t A B Q A A g A I A J 2 S G V s P y u m r p A A A A O k A A A A T A A A A A A A A A A A A A A A A A P I A A A B b Q 2 9 u d G V u d F 9 U e X B l c 1 0 u e G 1 s U E s B A i 0 A F A A C A A g A n Z I Z 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X 6 o o x Q M o R P h 2 u K e z s Q F f A A A A A A A g A A A A A A E G Y A A A A B A A A g A A A A g t D c + / T 7 + Y j b m G a c 6 / a t d U S d M z 2 Q o b 3 r k k D k I u C W + S U A A A A A D o A A A A A C A A A g A A A A y 1 w J i G 8 R 9 X S d m 3 K U F N G Z c R j W S U x S 2 1 / P f X g j 6 m p Y X g t Q A A A A 0 Q / G r M R 6 6 A E k 6 5 V p B t g p W 8 P 0 I w U d D k m A Z E C L 8 G t e J k c J Z E V U v D I K b i W r M d f U f Z 8 A k r p R 4 v 6 E e O c + 8 t v g f m 8 x y Q r 9 x 3 f 9 h N B D 3 N O d q z h R k r p A A A A A n A x I b h 2 P 1 y D 4 G g Y k g 4 l g d w + D 9 F E L k F K M e H t V H F B 2 F Z K M v + j L L 8 N b B K P v W Z Q v Z W h s L K z y 2 e T D i f Y z M Z c B H j R c 9 g = = < / D a t a M a s h u p > 
</file>

<file path=customXml/item3.xml><?xml version="1.0" encoding="utf-8"?>
<ct:contentTypeSchema xmlns:ct="http://schemas.microsoft.com/office/2006/metadata/contentType" xmlns:ma="http://schemas.microsoft.com/office/2006/metadata/properties/metaAttributes" ct:_="" ma:_="" ma:contentTypeName="Document" ma:contentTypeID="0x01010043565D2027CB5C43B896265DB26BF053" ma:contentTypeVersion="21" ma:contentTypeDescription="Crée un document." ma:contentTypeScope="" ma:versionID="4d14c4c537252da3f211a5b899c0b869">
  <xsd:schema xmlns:xsd="http://www.w3.org/2001/XMLSchema" xmlns:xs="http://www.w3.org/2001/XMLSchema" xmlns:p="http://schemas.microsoft.com/office/2006/metadata/properties" xmlns:ns1="http://schemas.microsoft.com/sharepoint/v3" xmlns:ns2="6d25fa36-6e92-4a8c-bcd7-8d2e2e5dc1cc" xmlns:ns3="2a193445-8f29-4d28-b3a3-ce6182a987ad" targetNamespace="http://schemas.microsoft.com/office/2006/metadata/properties" ma:root="true" ma:fieldsID="a83877fc4df9c553b5f2740b21a7bb4e" ns1:_="" ns2:_="" ns3:_="">
    <xsd:import namespace="http://schemas.microsoft.com/sharepoint/v3"/>
    <xsd:import namespace="6d25fa36-6e92-4a8c-bcd7-8d2e2e5dc1cc"/>
    <xsd:import namespace="2a193445-8f29-4d28-b3a3-ce6182a987a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riétés de la stratégie de conformité unifiée" ma:hidden="true" ma:internalName="_ip_UnifiedCompliancePolicyProperties">
      <xsd:simpleType>
        <xsd:restriction base="dms:Note"/>
      </xsd:simpleType>
    </xsd:element>
    <xsd:element name="_ip_UnifiedCompliancePolicyUIAction" ma:index="21"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25fa36-6e92-4a8c-bcd7-8d2e2e5dc1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fdb6b646-3ed7-48ad-b39c-bbf27f50ba6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193445-8f29-4d28-b3a3-ce6182a987ad"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4" nillable="true" ma:displayName="Taxonomy Catch All Column" ma:hidden="true" ma:list="{4fd0a5eb-5bd5-4419-8c56-9da7f185a722}" ma:internalName="TaxCatchAll" ma:showField="CatchAllData" ma:web="2a193445-8f29-4d28-b3a3-ce6182a987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2a193445-8f29-4d28-b3a3-ce6182a987ad">
      <UserInfo>
        <DisplayName>Marion FETET</DisplayName>
        <AccountId>24</AccountId>
        <AccountType/>
      </UserInfo>
    </SharedWithUsers>
    <_ip_UnifiedCompliancePolicyUIAction xmlns="http://schemas.microsoft.com/sharepoint/v3" xsi:nil="true"/>
    <lcf76f155ced4ddcb4097134ff3c332f xmlns="6d25fa36-6e92-4a8c-bcd7-8d2e2e5dc1cc">
      <Terms xmlns="http://schemas.microsoft.com/office/infopath/2007/PartnerControls"/>
    </lcf76f155ced4ddcb4097134ff3c332f>
    <_ip_UnifiedCompliancePolicyProperties xmlns="http://schemas.microsoft.com/sharepoint/v3" xsi:nil="true"/>
    <TaxCatchAll xmlns="2a193445-8f29-4d28-b3a3-ce6182a987ad" xsi:nil="true"/>
  </documentManagement>
</p:properties>
</file>

<file path=customXml/itemProps1.xml><?xml version="1.0" encoding="utf-8"?>
<ds:datastoreItem xmlns:ds="http://schemas.openxmlformats.org/officeDocument/2006/customXml" ds:itemID="{74E00DFD-EDF5-4835-ABF2-35B707B2FE85}"/>
</file>

<file path=customXml/itemProps2.xml><?xml version="1.0" encoding="utf-8"?>
<ds:datastoreItem xmlns:ds="http://schemas.openxmlformats.org/officeDocument/2006/customXml" ds:itemID="{D8825671-009F-4ACC-92A2-CEB3C2857441}"/>
</file>

<file path=customXml/itemProps3.xml><?xml version="1.0" encoding="utf-8"?>
<ds:datastoreItem xmlns:ds="http://schemas.openxmlformats.org/officeDocument/2006/customXml" ds:itemID="{0FB060E4-E43F-4324-A657-024CA06F4B78}"/>
</file>

<file path=customXml/itemProps4.xml><?xml version="1.0" encoding="utf-8"?>
<ds:datastoreItem xmlns:ds="http://schemas.openxmlformats.org/officeDocument/2006/customXml" ds:itemID="{3556492C-4378-446E-8A3C-A4438D045C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"Marion FETET" &lt;marion.fetet@i4ce.org&gt;;"Laura Lou DE JESUS" &lt;laura-lou.de-jesus@i4ce.org&gt;</dc:creator>
  <cp:keywords/>
  <dc:description/>
  <cp:lastModifiedBy/>
  <cp:revision/>
  <dcterms:created xsi:type="dcterms:W3CDTF">2023-06-30T08:37:28Z</dcterms:created>
  <dcterms:modified xsi:type="dcterms:W3CDTF">2026-05-06T15:49:42Z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0x01010043565D2027CB5C43B896265DB26BF053</vt:lpwstr>
  </property>
  <property fmtid="{D5CDD505-2E9C-101B-9397-08002B2CF9AE}" pid="3" name="MediaServiceImageTags">
    <vt:lpwstr/>
  </property>
</Properties>
</file>