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i4ce-my.sharepoint.com/personal/clara_calipel_i4ce_org/Documents/Fichiers de conversation Microsoft Teams/"/>
    </mc:Choice>
  </mc:AlternateContent>
  <xr:revisionPtr revIDLastSave="0" documentId="8_{B8A46352-AEDD-478B-BD27-736F6F425D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N7" i="1"/>
  <c r="F14" i="1"/>
  <c r="F23" i="1" s="1"/>
  <c r="H14" i="1"/>
  <c r="I14" i="1"/>
  <c r="J14" i="1"/>
  <c r="N8" i="1"/>
  <c r="N9" i="1"/>
  <c r="N10" i="1"/>
  <c r="N11" i="1"/>
  <c r="N12" i="1"/>
  <c r="M14" i="1"/>
  <c r="M23" i="1" s="1"/>
  <c r="N17" i="1"/>
  <c r="N18" i="1"/>
  <c r="N19" i="1"/>
  <c r="N20" i="1"/>
  <c r="N21" i="1"/>
  <c r="M34" i="1"/>
  <c r="M45" i="1" s="1"/>
  <c r="F27" i="1"/>
  <c r="F34" i="1" s="1"/>
  <c r="F45" i="1" s="1"/>
  <c r="G27" i="1"/>
  <c r="H27" i="1"/>
  <c r="I27" i="1"/>
  <c r="J27" i="1"/>
  <c r="J34" i="1" s="1"/>
  <c r="J45" i="1" s="1"/>
  <c r="K27" i="1"/>
  <c r="K30" i="1"/>
  <c r="N30" i="1" s="1"/>
  <c r="F30" i="1"/>
  <c r="G30" i="1"/>
  <c r="H30" i="1"/>
  <c r="I30" i="1"/>
  <c r="J30" i="1"/>
  <c r="J39" i="1"/>
  <c r="N36" i="1"/>
  <c r="N39" i="1" s="1"/>
  <c r="M39" i="1"/>
  <c r="N37" i="1"/>
  <c r="F39" i="1"/>
  <c r="G39" i="1"/>
  <c r="H39" i="1"/>
  <c r="I39" i="1"/>
  <c r="H43" i="1"/>
  <c r="I43" i="1"/>
  <c r="J43" i="1"/>
  <c r="K43" i="1"/>
  <c r="M43" i="1"/>
  <c r="N41" i="1"/>
  <c r="N43" i="1" s="1"/>
  <c r="F43" i="1"/>
  <c r="G43" i="1"/>
  <c r="I55" i="1"/>
  <c r="J55" i="1"/>
  <c r="K55" i="1"/>
  <c r="M55" i="1"/>
  <c r="M60" i="1" s="1"/>
  <c r="N48" i="1"/>
  <c r="F55" i="1"/>
  <c r="F60" i="1" s="1"/>
  <c r="N49" i="1"/>
  <c r="N50" i="1"/>
  <c r="N51" i="1"/>
  <c r="N52" i="1"/>
  <c r="N53" i="1"/>
  <c r="G55" i="1"/>
  <c r="G60" i="1" s="1"/>
  <c r="H55" i="1"/>
  <c r="H56" i="1" s="1"/>
  <c r="N58" i="1"/>
  <c r="H69" i="1"/>
  <c r="H83" i="1" s="1"/>
  <c r="H84" i="1" s="1"/>
  <c r="J69" i="1"/>
  <c r="K69" i="1"/>
  <c r="K83" i="1" s="1"/>
  <c r="N66" i="1"/>
  <c r="I69" i="1"/>
  <c r="I83" i="1" s="1"/>
  <c r="N67" i="1"/>
  <c r="N68" i="1"/>
  <c r="F69" i="1"/>
  <c r="F83" i="1" s="1"/>
  <c r="G69" i="1"/>
  <c r="G83" i="1" s="1"/>
  <c r="G84" i="1" s="1"/>
  <c r="J75" i="1"/>
  <c r="K75" i="1"/>
  <c r="N71" i="1"/>
  <c r="N72" i="1"/>
  <c r="N73" i="1"/>
  <c r="N74" i="1"/>
  <c r="F75" i="1"/>
  <c r="G75" i="1"/>
  <c r="H75" i="1"/>
  <c r="I75" i="1"/>
  <c r="M83" i="1"/>
  <c r="N77" i="1"/>
  <c r="N79" i="1"/>
  <c r="N81" i="1"/>
  <c r="F97" i="1"/>
  <c r="G97" i="1"/>
  <c r="J97" i="1"/>
  <c r="K97" i="1"/>
  <c r="H97" i="1"/>
  <c r="I97" i="1"/>
  <c r="J46" i="1" l="1"/>
  <c r="N27" i="1"/>
  <c r="N34" i="1" s="1"/>
  <c r="N45" i="1" s="1"/>
  <c r="K34" i="1"/>
  <c r="F63" i="1"/>
  <c r="F86" i="1" s="1"/>
  <c r="N55" i="1"/>
  <c r="N60" i="1" s="1"/>
  <c r="N69" i="1"/>
  <c r="M63" i="1"/>
  <c r="M86" i="1" s="1"/>
  <c r="I15" i="1"/>
  <c r="I23" i="1"/>
  <c r="H15" i="1"/>
  <c r="H23" i="1"/>
  <c r="H24" i="1" s="1"/>
  <c r="N75" i="1"/>
  <c r="K84" i="1"/>
  <c r="G63" i="1"/>
  <c r="G61" i="1"/>
  <c r="J60" i="1"/>
  <c r="J56" i="1"/>
  <c r="I34" i="1"/>
  <c r="I45" i="1" s="1"/>
  <c r="G15" i="1"/>
  <c r="G23" i="1"/>
  <c r="G24" i="1" s="1"/>
  <c r="J23" i="1"/>
  <c r="J15" i="1"/>
  <c r="I84" i="1"/>
  <c r="K60" i="1"/>
  <c r="K56" i="1"/>
  <c r="J83" i="1"/>
  <c r="J84" i="1" s="1"/>
  <c r="I60" i="1"/>
  <c r="I56" i="1"/>
  <c r="H34" i="1"/>
  <c r="H45" i="1" s="1"/>
  <c r="H46" i="1" s="1"/>
  <c r="G34" i="1"/>
  <c r="G45" i="1" s="1"/>
  <c r="G46" i="1" s="1"/>
  <c r="K14" i="1"/>
  <c r="H60" i="1"/>
  <c r="G56" i="1"/>
  <c r="K39" i="1"/>
  <c r="K45" i="1" l="1"/>
  <c r="K46" i="1" s="1"/>
  <c r="G86" i="1"/>
  <c r="G87" i="1" s="1"/>
  <c r="G64" i="1"/>
  <c r="I61" i="1"/>
  <c r="I63" i="1"/>
  <c r="K61" i="1"/>
  <c r="K63" i="1"/>
  <c r="I24" i="1"/>
  <c r="J24" i="1"/>
  <c r="N83" i="1"/>
  <c r="N63" i="1"/>
  <c r="N86" i="1" s="1"/>
  <c r="H61" i="1"/>
  <c r="H63" i="1"/>
  <c r="I46" i="1"/>
  <c r="K15" i="1"/>
  <c r="K23" i="1"/>
  <c r="K24" i="1" s="1"/>
  <c r="N14" i="1"/>
  <c r="N23" i="1" s="1"/>
  <c r="J61" i="1"/>
  <c r="J63" i="1"/>
  <c r="H86" i="1" l="1"/>
  <c r="H87" i="1" s="1"/>
  <c r="H64" i="1"/>
  <c r="K64" i="1"/>
  <c r="K86" i="1"/>
  <c r="J64" i="1"/>
  <c r="J86" i="1"/>
  <c r="I86" i="1"/>
  <c r="I87" i="1" s="1"/>
  <c r="I64" i="1"/>
  <c r="J87" i="1" l="1"/>
  <c r="K87" i="1"/>
</calcChain>
</file>

<file path=xl/sharedStrings.xml><?xml version="1.0" encoding="utf-8"?>
<sst xmlns="http://schemas.openxmlformats.org/spreadsheetml/2006/main" count="152" uniqueCount="66">
  <si>
    <t xml:space="preserve"> </t>
  </si>
  <si>
    <t>The State of Europe's Climate Investment</t>
  </si>
  <si>
    <t>Sector</t>
  </si>
  <si>
    <t>Type</t>
  </si>
  <si>
    <t>Unit</t>
  </si>
  <si>
    <t>2025e</t>
  </si>
  <si>
    <t>Average investment needs 2026 - 2030</t>
  </si>
  <si>
    <t>Climate investment deficit 2025</t>
  </si>
  <si>
    <t>Wind on shore</t>
  </si>
  <si>
    <t>Investment</t>
  </si>
  <si>
    <t>[bn €2025]</t>
  </si>
  <si>
    <t>Wind off shore shallow and floating</t>
  </si>
  <si>
    <t>__including floating</t>
  </si>
  <si>
    <t>Solar photovoltaic</t>
  </si>
  <si>
    <t>Hydropower</t>
  </si>
  <si>
    <t>Marine</t>
  </si>
  <si>
    <t>Total Renewable power</t>
  </si>
  <si>
    <t>Growth</t>
  </si>
  <si>
    <t>Electricity grids</t>
  </si>
  <si>
    <t>Battery storage</t>
  </si>
  <si>
    <t>Biomethane</t>
  </si>
  <si>
    <t>New nuclear power plants</t>
  </si>
  <si>
    <t>Nuclear refurbishments and upgrades</t>
  </si>
  <si>
    <t>Total Energy Sector</t>
  </si>
  <si>
    <t>Renovation - residential building</t>
  </si>
  <si>
    <t>__Medium renovation - residential building</t>
  </si>
  <si>
    <t>__Deep renovation - residential building</t>
  </si>
  <si>
    <t>Renovation - non-residential building</t>
  </si>
  <si>
    <t>_Medium renovation - non residential building</t>
  </si>
  <si>
    <t>_Deep renovation - non residential building</t>
  </si>
  <si>
    <t>Total renovation</t>
  </si>
  <si>
    <t>Energy performance of new buildings - residential</t>
  </si>
  <si>
    <t>Energy performance of new buildings - non residential</t>
  </si>
  <si>
    <t>Total energy performance of new buildings</t>
  </si>
  <si>
    <t>Heat pumps - residential</t>
  </si>
  <si>
    <t>Total heat pumps</t>
  </si>
  <si>
    <t>Total Buildings sector</t>
  </si>
  <si>
    <t>Passengers cars BEV</t>
  </si>
  <si>
    <t>Light Commercial vehicles BEV</t>
  </si>
  <si>
    <t>Trucks BEV</t>
  </si>
  <si>
    <t>Trucks FCEV</t>
  </si>
  <si>
    <t>Electric Charging Points, light vehicules</t>
  </si>
  <si>
    <t>Electric Charging Points, trucks</t>
  </si>
  <si>
    <t>Total road transport sector</t>
  </si>
  <si>
    <t>Core TEN-T Railways</t>
  </si>
  <si>
    <t>Total Transport sector</t>
  </si>
  <si>
    <t>Total Climate investments</t>
  </si>
  <si>
    <t>Blades</t>
  </si>
  <si>
    <t>Nacelles</t>
  </si>
  <si>
    <t>Towers</t>
  </si>
  <si>
    <t>Wind turbines</t>
  </si>
  <si>
    <t>Modules</t>
  </si>
  <si>
    <t>Cells</t>
  </si>
  <si>
    <t>Wafer</t>
  </si>
  <si>
    <t>Polysilicon</t>
  </si>
  <si>
    <t>Solar panels</t>
  </si>
  <si>
    <t>Battery cells</t>
  </si>
  <si>
    <t>Electrolysers</t>
  </si>
  <si>
    <t>Heat pumps</t>
  </si>
  <si>
    <t>Total Cleantech manufacturing sector</t>
  </si>
  <si>
    <t>Total Climate and cleantech investments</t>
  </si>
  <si>
    <t>Fossil fuel investment</t>
  </si>
  <si>
    <t>Passenger car PHEV</t>
  </si>
  <si>
    <t>Passenger car ICE</t>
  </si>
  <si>
    <t>Total fossil fuel passenger car investments</t>
  </si>
  <si>
    <t>Source: I4CE, The State of Europe Climate Investment Report, 2026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</si>
</sst>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\ _€_-;\-* #,##0.00\ _€_-;_-* &quot;-&quot;??\ _€_-;_-@_-"/>
    <numFmt numFmtId="167" formatCode="0.0%"/>
    <numFmt numFmtId="168" formatCode="0.0"/>
    <numFmt numFmtId="169" formatCode="#,##0.0"/>
    <numFmt numFmtId="170" formatCode="_-* #,##0\ _€_-;\-* #,##0\ _€_-;_-* &quot;-&quot;?\ _€_-;_-@_-"/>
    <numFmt numFmtId="171" formatCode="0.000"/>
    <numFmt numFmtId="172" formatCode="_-* #,##0.000_-;\-* #,##0.000_-;_-* &quot;-&quot;??_-;_-@_-"/>
    <numFmt numFmtId="173" formatCode="_-* #,##0.0\ _€_-;\-* #,##0.0\ _€_-;_-* &quot;-&quot;??\ _€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i/>
      <sz val="11"/>
      <color rgb="FFFF0000"/>
      <name val="Arial"/>
      <family val="2"/>
    </font>
    <font>
      <b/>
      <sz val="11"/>
      <color indexed="9"/>
      <name val="Arial"/>
      <family val="2"/>
    </font>
    <font>
      <sz val="11"/>
      <color theme="0" tint="-0.499984740745262"/>
      <name val="Arial"/>
      <family val="2"/>
    </font>
    <font>
      <sz val="11"/>
      <color rgb="FFFF0000"/>
      <name val="Arial"/>
      <family val="2"/>
    </font>
    <font>
      <i/>
      <sz val="11"/>
      <color theme="0" tint="-0.249977111117893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sz val="11"/>
      <color theme="1" tint="-0.499984740745262"/>
      <name val="Arial"/>
      <family val="2"/>
    </font>
    <font>
      <i/>
      <sz val="11"/>
      <color theme="0" tint="-0.34998626667073579"/>
      <name val="Arial"/>
      <family val="2"/>
    </font>
    <font>
      <b/>
      <sz val="11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 tint="-0.499984740745262"/>
      <name val="Arial"/>
      <family val="2"/>
    </font>
    <font>
      <sz val="11"/>
      <color rgb="FF00B050"/>
      <name val="Arial"/>
      <family val="2"/>
    </font>
    <font>
      <b/>
      <u/>
      <sz val="11"/>
      <color theme="9"/>
      <name val="Arial"/>
      <family val="2"/>
    </font>
    <font>
      <sz val="11"/>
      <color theme="2" tint="-0.749992370372631"/>
      <name val="Arial"/>
      <family val="2"/>
    </font>
    <font>
      <i/>
      <sz val="11"/>
      <color theme="2" tint="-0.74999237037263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double">
        <color rgb="FF002060"/>
      </top>
      <bottom/>
      <diagonal/>
    </border>
    <border>
      <left/>
      <right/>
      <top style="double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9" fontId="2" fillId="0" borderId="0" xfId="2" applyFont="1"/>
    <xf numFmtId="0" fontId="3" fillId="0" borderId="0" xfId="0" applyFont="1"/>
    <xf numFmtId="1" fontId="2" fillId="0" borderId="0" xfId="2" applyNumberFormat="1" applyFont="1"/>
    <xf numFmtId="1" fontId="4" fillId="0" borderId="0" xfId="2" applyNumberFormat="1" applyFont="1" applyAlignment="1">
      <alignment horizontal="right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164" fontId="2" fillId="0" borderId="0" xfId="1" applyNumberFormat="1" applyFont="1"/>
    <xf numFmtId="164" fontId="7" fillId="0" borderId="0" xfId="1" applyNumberFormat="1" applyFont="1"/>
    <xf numFmtId="164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1" applyNumberFormat="1" applyFont="1"/>
    <xf numFmtId="164" fontId="8" fillId="0" borderId="0" xfId="0" applyNumberFormat="1" applyFont="1"/>
    <xf numFmtId="0" fontId="10" fillId="3" borderId="1" xfId="0" applyFont="1" applyFill="1" applyBorder="1"/>
    <xf numFmtId="165" fontId="10" fillId="3" borderId="1" xfId="0" applyNumberFormat="1" applyFont="1" applyFill="1" applyBorder="1"/>
    <xf numFmtId="165" fontId="10" fillId="3" borderId="3" xfId="0" applyNumberFormat="1" applyFont="1" applyFill="1" applyBorder="1"/>
    <xf numFmtId="0" fontId="11" fillId="3" borderId="4" xfId="0" applyFont="1" applyFill="1" applyBorder="1"/>
    <xf numFmtId="0" fontId="11" fillId="0" borderId="0" xfId="0" applyFont="1"/>
    <xf numFmtId="166" fontId="11" fillId="3" borderId="4" xfId="0" applyNumberFormat="1" applyFont="1" applyFill="1" applyBorder="1"/>
    <xf numFmtId="166" fontId="2" fillId="0" borderId="0" xfId="0" applyNumberFormat="1" applyFont="1"/>
    <xf numFmtId="167" fontId="2" fillId="0" borderId="0" xfId="2" applyNumberFormat="1" applyFont="1"/>
    <xf numFmtId="43" fontId="2" fillId="0" borderId="0" xfId="1" applyFont="1"/>
    <xf numFmtId="164" fontId="10" fillId="3" borderId="3" xfId="0" applyNumberFormat="1" applyFont="1" applyFill="1" applyBorder="1"/>
    <xf numFmtId="167" fontId="2" fillId="0" borderId="0" xfId="0" applyNumberFormat="1" applyFont="1"/>
    <xf numFmtId="168" fontId="12" fillId="0" borderId="0" xfId="0" applyNumberFormat="1" applyFont="1"/>
    <xf numFmtId="1" fontId="12" fillId="0" borderId="0" xfId="2" applyNumberFormat="1" applyFont="1"/>
    <xf numFmtId="164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168" fontId="14" fillId="0" borderId="0" xfId="0" applyNumberFormat="1" applyFont="1"/>
    <xf numFmtId="10" fontId="14" fillId="0" borderId="0" xfId="2" applyNumberFormat="1" applyFont="1"/>
    <xf numFmtId="164" fontId="14" fillId="0" borderId="0" xfId="0" applyNumberFormat="1" applyFont="1"/>
    <xf numFmtId="168" fontId="2" fillId="0" borderId="0" xfId="0" applyNumberFormat="1" applyFont="1"/>
    <xf numFmtId="165" fontId="2" fillId="0" borderId="0" xfId="0" applyNumberFormat="1" applyFont="1"/>
    <xf numFmtId="9" fontId="14" fillId="0" borderId="0" xfId="2" applyFont="1"/>
    <xf numFmtId="0" fontId="10" fillId="3" borderId="0" xfId="0" applyFont="1" applyFill="1"/>
    <xf numFmtId="0" fontId="15" fillId="3" borderId="0" xfId="0" applyFont="1" applyFill="1" applyAlignment="1">
      <alignment horizontal="center" vertical="center"/>
    </xf>
    <xf numFmtId="0" fontId="10" fillId="0" borderId="0" xfId="0" applyFont="1"/>
    <xf numFmtId="168" fontId="10" fillId="3" borderId="0" xfId="0" applyNumberFormat="1" applyFont="1" applyFill="1"/>
    <xf numFmtId="9" fontId="10" fillId="0" borderId="0" xfId="2" applyFont="1"/>
    <xf numFmtId="167" fontId="7" fillId="0" borderId="0" xfId="2" applyNumberFormat="1" applyFont="1"/>
    <xf numFmtId="168" fontId="7" fillId="0" borderId="0" xfId="0" applyNumberFormat="1" applyFont="1"/>
    <xf numFmtId="1" fontId="10" fillId="3" borderId="0" xfId="0" applyNumberFormat="1" applyFont="1" applyFill="1"/>
    <xf numFmtId="0" fontId="7" fillId="0" borderId="0" xfId="0" applyFont="1"/>
    <xf numFmtId="9" fontId="11" fillId="3" borderId="4" xfId="2" applyFont="1" applyFill="1" applyBorder="1"/>
    <xf numFmtId="43" fontId="7" fillId="0" borderId="0" xfId="1" applyFont="1"/>
    <xf numFmtId="9" fontId="2" fillId="4" borderId="0" xfId="2" applyFont="1" applyFill="1"/>
    <xf numFmtId="0" fontId="2" fillId="4" borderId="0" xfId="0" applyFont="1" applyFill="1"/>
    <xf numFmtId="169" fontId="2" fillId="4" borderId="0" xfId="0" applyNumberFormat="1" applyFont="1" applyFill="1"/>
    <xf numFmtId="0" fontId="10" fillId="5" borderId="5" xfId="0" applyFont="1" applyFill="1" applyBorder="1"/>
    <xf numFmtId="165" fontId="10" fillId="5" borderId="5" xfId="0" applyNumberFormat="1" applyFont="1" applyFill="1" applyBorder="1"/>
    <xf numFmtId="165" fontId="10" fillId="5" borderId="6" xfId="0" applyNumberFormat="1" applyFont="1" applyFill="1" applyBorder="1"/>
    <xf numFmtId="0" fontId="11" fillId="5" borderId="4" xfId="0" applyFont="1" applyFill="1" applyBorder="1"/>
    <xf numFmtId="166" fontId="11" fillId="5" borderId="4" xfId="0" applyNumberFormat="1" applyFont="1" applyFill="1" applyBorder="1"/>
    <xf numFmtId="9" fontId="11" fillId="5" borderId="4" xfId="2" applyFont="1" applyFill="1" applyBorder="1"/>
    <xf numFmtId="167" fontId="11" fillId="5" borderId="4" xfId="2" applyNumberFormat="1" applyFont="1" applyFill="1" applyBorder="1"/>
    <xf numFmtId="170" fontId="9" fillId="0" borderId="0" xfId="0" applyNumberFormat="1" applyFont="1"/>
    <xf numFmtId="169" fontId="2" fillId="0" borderId="0" xfId="0" applyNumberFormat="1" applyFont="1"/>
    <xf numFmtId="171" fontId="2" fillId="0" borderId="0" xfId="0" applyNumberFormat="1" applyFont="1"/>
    <xf numFmtId="0" fontId="16" fillId="0" borderId="0" xfId="0" applyFont="1" applyAlignment="1">
      <alignment horizontal="center"/>
    </xf>
    <xf numFmtId="2" fontId="2" fillId="0" borderId="0" xfId="0" applyNumberFormat="1" applyFont="1"/>
    <xf numFmtId="0" fontId="17" fillId="3" borderId="0" xfId="0" applyFont="1" applyFill="1"/>
    <xf numFmtId="2" fontId="10" fillId="3" borderId="0" xfId="0" applyNumberFormat="1" applyFont="1" applyFill="1"/>
    <xf numFmtId="2" fontId="10" fillId="3" borderId="3" xfId="0" applyNumberFormat="1" applyFont="1" applyFill="1" applyBorder="1"/>
    <xf numFmtId="9" fontId="19" fillId="0" borderId="0" xfId="2" applyFont="1"/>
    <xf numFmtId="0" fontId="18" fillId="3" borderId="1" xfId="0" applyFont="1" applyFill="1" applyBorder="1"/>
    <xf numFmtId="2" fontId="10" fillId="3" borderId="1" xfId="0" applyNumberFormat="1" applyFont="1" applyFill="1" applyBorder="1"/>
    <xf numFmtId="0" fontId="11" fillId="3" borderId="0" xfId="0" applyFont="1" applyFill="1"/>
    <xf numFmtId="165" fontId="10" fillId="3" borderId="0" xfId="0" applyNumberFormat="1" applyFont="1" applyFill="1"/>
    <xf numFmtId="166" fontId="11" fillId="3" borderId="0" xfId="0" applyNumberFormat="1" applyFont="1" applyFill="1"/>
    <xf numFmtId="9" fontId="11" fillId="3" borderId="0" xfId="2" applyFont="1" applyFill="1" applyBorder="1"/>
    <xf numFmtId="172" fontId="2" fillId="0" borderId="0" xfId="1" applyNumberFormat="1" applyFont="1"/>
    <xf numFmtId="172" fontId="8" fillId="0" borderId="0" xfId="1" applyNumberFormat="1" applyFont="1"/>
    <xf numFmtId="43" fontId="10" fillId="3" borderId="0" xfId="0" applyNumberFormat="1" applyFont="1" applyFill="1"/>
    <xf numFmtId="173" fontId="2" fillId="0" borderId="0" xfId="0" applyNumberFormat="1" applyFont="1"/>
    <xf numFmtId="3" fontId="2" fillId="0" borderId="0" xfId="0" applyNumberFormat="1" applyFont="1"/>
    <xf numFmtId="0" fontId="2" fillId="0" borderId="4" xfId="0" applyFont="1" applyBorder="1"/>
    <xf numFmtId="0" fontId="2" fillId="3" borderId="3" xfId="0" applyFont="1" applyFill="1" applyBorder="1"/>
    <xf numFmtId="3" fontId="10" fillId="3" borderId="3" xfId="0" applyNumberFormat="1" applyFont="1" applyFill="1" applyBorder="1"/>
    <xf numFmtId="0" fontId="10" fillId="3" borderId="3" xfId="0" applyFont="1" applyFill="1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4" borderId="0" xfId="0" applyFont="1" applyFill="1"/>
    <xf numFmtId="9" fontId="7" fillId="0" borderId="0" xfId="2" applyFont="1"/>
    <xf numFmtId="172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showGridLines="0" tabSelected="1" zoomScale="80" zoomScaleNormal="80" workbookViewId="0">
      <selection activeCell="M23" sqref="M23"/>
    </sheetView>
  </sheetViews>
  <sheetFormatPr defaultColWidth="8.7109375" defaultRowHeight="14.45"/>
  <cols>
    <col min="1" max="1" width="4.85546875" style="87" customWidth="1"/>
    <col min="2" max="2" width="53" style="1" customWidth="1"/>
    <col min="3" max="3" width="11.42578125" style="1"/>
    <col min="4" max="4" width="11.85546875" style="1" customWidth="1"/>
    <col min="5" max="5" width="1.42578125" style="1" customWidth="1"/>
    <col min="6" max="11" width="13.42578125" style="1" customWidth="1"/>
    <col min="12" max="12" width="9.5703125" style="2" customWidth="1"/>
    <col min="13" max="13" width="15.85546875" style="1" customWidth="1"/>
    <col min="14" max="14" width="14" style="1" customWidth="1"/>
    <col min="18" max="18" width="13" customWidth="1"/>
  </cols>
  <sheetData>
    <row r="1" spans="1:19">
      <c r="A1" s="87" t="s">
        <v>0</v>
      </c>
    </row>
    <row r="2" spans="1:19">
      <c r="B2" s="3" t="s">
        <v>1</v>
      </c>
      <c r="F2" s="70"/>
      <c r="G2" s="2"/>
      <c r="H2" s="2"/>
      <c r="I2" s="2"/>
      <c r="J2" s="2"/>
      <c r="K2" s="2"/>
      <c r="M2" s="2"/>
      <c r="N2" s="2"/>
    </row>
    <row r="3" spans="1:19">
      <c r="F3" s="4"/>
      <c r="G3" s="4"/>
      <c r="H3" s="4"/>
      <c r="I3" s="4"/>
      <c r="J3" s="5"/>
      <c r="K3" s="5"/>
      <c r="M3" s="4"/>
    </row>
    <row r="4" spans="1:19">
      <c r="F4" s="4"/>
      <c r="G4" s="4"/>
      <c r="H4" s="4"/>
      <c r="I4" s="4"/>
      <c r="J4" s="5"/>
      <c r="K4" s="5"/>
      <c r="M4" s="4"/>
    </row>
    <row r="5" spans="1:19" ht="56.1">
      <c r="B5" s="6" t="s">
        <v>2</v>
      </c>
      <c r="C5" s="6" t="s">
        <v>3</v>
      </c>
      <c r="D5" s="7" t="s">
        <v>4</v>
      </c>
      <c r="F5" s="8">
        <v>2020</v>
      </c>
      <c r="G5" s="8">
        <v>2021</v>
      </c>
      <c r="H5" s="8">
        <v>2022</v>
      </c>
      <c r="I5" s="9">
        <v>2023</v>
      </c>
      <c r="J5" s="9">
        <v>2024</v>
      </c>
      <c r="K5" s="9" t="s">
        <v>5</v>
      </c>
      <c r="L5" s="27"/>
      <c r="M5" s="10" t="s">
        <v>6</v>
      </c>
      <c r="N5" s="10" t="s">
        <v>7</v>
      </c>
    </row>
    <row r="6" spans="1:19">
      <c r="L6" s="27"/>
    </row>
    <row r="7" spans="1:19">
      <c r="B7" s="1" t="s">
        <v>8</v>
      </c>
      <c r="C7" s="1" t="s">
        <v>9</v>
      </c>
      <c r="D7" s="11" t="s">
        <v>10</v>
      </c>
      <c r="F7" s="12">
        <v>15.615205507381532</v>
      </c>
      <c r="G7" s="12">
        <v>19.803994256315605</v>
      </c>
      <c r="H7" s="12">
        <v>27.136059184282665</v>
      </c>
      <c r="I7" s="12">
        <v>21.662621691782117</v>
      </c>
      <c r="J7" s="12">
        <v>20.153762384740247</v>
      </c>
      <c r="K7" s="77">
        <v>23.878308778182507</v>
      </c>
      <c r="L7" s="27"/>
      <c r="M7" s="12">
        <v>58.984005572885302</v>
      </c>
      <c r="N7" s="14">
        <f>M7-K7</f>
        <v>35.105696794702794</v>
      </c>
      <c r="P7" s="91"/>
      <c r="Q7" s="91"/>
      <c r="R7" s="91"/>
      <c r="S7" s="91"/>
    </row>
    <row r="8" spans="1:19">
      <c r="B8" s="1" t="s">
        <v>11</v>
      </c>
      <c r="C8" s="1" t="s">
        <v>9</v>
      </c>
      <c r="D8" s="11" t="s">
        <v>10</v>
      </c>
      <c r="F8" s="12">
        <v>6.1249425232008674</v>
      </c>
      <c r="G8" s="12">
        <v>3.688074971859705</v>
      </c>
      <c r="H8" s="12">
        <v>7.062561404354641</v>
      </c>
      <c r="I8" s="12">
        <v>6.8425001588248708</v>
      </c>
      <c r="J8" s="27">
        <v>3.3745047803864292</v>
      </c>
      <c r="K8" s="27">
        <v>3.4977960017659999</v>
      </c>
      <c r="L8" s="26"/>
      <c r="M8" s="12">
        <v>49.629963201814959</v>
      </c>
      <c r="N8" s="14">
        <f>M8-K8</f>
        <v>46.132167200048961</v>
      </c>
    </row>
    <row r="9" spans="1:19">
      <c r="A9" s="88"/>
      <c r="B9" s="15" t="s">
        <v>12</v>
      </c>
      <c r="C9" s="15" t="s">
        <v>9</v>
      </c>
      <c r="D9" s="16" t="s">
        <v>10</v>
      </c>
      <c r="E9" s="15"/>
      <c r="F9" s="17">
        <v>8.4336793485038059E-2</v>
      </c>
      <c r="G9" s="17">
        <v>1.332327939754752E-3</v>
      </c>
      <c r="H9" s="17">
        <v>1.35738568197185E-2</v>
      </c>
      <c r="I9" s="17">
        <v>4.0345878413310131E-2</v>
      </c>
      <c r="J9" s="17">
        <v>7.9938641638728283E-2</v>
      </c>
      <c r="K9" s="78">
        <v>0.40989615337200008</v>
      </c>
      <c r="M9" s="18">
        <v>6.3822559403328016</v>
      </c>
      <c r="N9" s="37">
        <f t="shared" ref="N9:N17" si="0">M9-K9</f>
        <v>5.9723597869608014</v>
      </c>
    </row>
    <row r="10" spans="1:19">
      <c r="B10" s="1" t="s">
        <v>13</v>
      </c>
      <c r="C10" s="1" t="s">
        <v>9</v>
      </c>
      <c r="D10" s="11" t="s">
        <v>10</v>
      </c>
      <c r="F10" s="12">
        <v>25.367780763288476</v>
      </c>
      <c r="G10" s="12">
        <v>28.601596698471706</v>
      </c>
      <c r="H10" s="12">
        <v>46.747801052967766</v>
      </c>
      <c r="I10" s="12">
        <v>53.87914046567527</v>
      </c>
      <c r="J10" s="12">
        <v>51.175824951772526</v>
      </c>
      <c r="K10" s="77">
        <v>39.890186131685475</v>
      </c>
      <c r="M10" s="14">
        <v>36.900584403992241</v>
      </c>
      <c r="N10" s="14">
        <f>M10-K10</f>
        <v>-2.9896017276932341</v>
      </c>
    </row>
    <row r="11" spans="1:19">
      <c r="B11" s="1" t="s">
        <v>14</v>
      </c>
      <c r="C11" s="1" t="s">
        <v>9</v>
      </c>
      <c r="D11" s="11" t="s">
        <v>10</v>
      </c>
      <c r="F11" s="12">
        <v>0.881269214666203</v>
      </c>
      <c r="G11" s="12">
        <v>1.1253226715859375</v>
      </c>
      <c r="H11" s="12">
        <v>3.641143161140008</v>
      </c>
      <c r="I11" s="12">
        <v>1.0758953069944097</v>
      </c>
      <c r="J11" s="12">
        <v>0.75852635450017181</v>
      </c>
      <c r="K11" s="77">
        <v>1.0640474335248602</v>
      </c>
      <c r="M11" s="14">
        <v>2.8223926398683843</v>
      </c>
      <c r="N11" s="14">
        <f t="shared" si="0"/>
        <v>1.7583452063435241</v>
      </c>
    </row>
    <row r="12" spans="1:19">
      <c r="B12" s="1" t="s">
        <v>15</v>
      </c>
      <c r="C12" s="1" t="s">
        <v>9</v>
      </c>
      <c r="D12" s="11" t="s">
        <v>10</v>
      </c>
      <c r="F12" s="12">
        <v>0</v>
      </c>
      <c r="G12" s="12">
        <v>0</v>
      </c>
      <c r="H12" s="12">
        <v>6.5376130895932255E-3</v>
      </c>
      <c r="I12" s="12">
        <v>0</v>
      </c>
      <c r="J12" s="12">
        <v>0</v>
      </c>
      <c r="K12" s="77">
        <v>0</v>
      </c>
      <c r="M12" s="14">
        <v>0.79052236707599988</v>
      </c>
      <c r="N12" s="14">
        <f>M12-K12</f>
        <v>0.79052236707599988</v>
      </c>
    </row>
    <row r="13" spans="1:19">
      <c r="D13" s="11"/>
      <c r="F13" s="12"/>
      <c r="G13" s="12"/>
      <c r="H13" s="12"/>
      <c r="I13" s="12"/>
      <c r="J13" s="12"/>
      <c r="K13" s="12"/>
      <c r="M13" s="14"/>
      <c r="N13" s="14"/>
    </row>
    <row r="14" spans="1:19">
      <c r="B14" s="41" t="s">
        <v>16</v>
      </c>
      <c r="C14" s="41"/>
      <c r="D14" s="41"/>
      <c r="F14" s="74">
        <f>SUM(F7:F8)+SUM(F10:F12)</f>
        <v>47.98919800853708</v>
      </c>
      <c r="G14" s="74">
        <f t="shared" ref="G14:K14" si="1">SUM(G7:G8)+SUM(G10:G12)</f>
        <v>53.218988598232954</v>
      </c>
      <c r="H14" s="74">
        <f t="shared" si="1"/>
        <v>84.594102415834669</v>
      </c>
      <c r="I14" s="74">
        <f t="shared" si="1"/>
        <v>83.460157623276672</v>
      </c>
      <c r="J14" s="74">
        <f t="shared" si="1"/>
        <v>75.462618471399367</v>
      </c>
      <c r="K14" s="79">
        <f t="shared" si="1"/>
        <v>68.33033834515885</v>
      </c>
      <c r="M14" s="74">
        <f>SUM(M7:M8)+SUM(M10:M12)</f>
        <v>149.12746818563687</v>
      </c>
      <c r="N14" s="74">
        <f>M14-K14</f>
        <v>80.797129840478021</v>
      </c>
    </row>
    <row r="15" spans="1:19">
      <c r="B15" s="73" t="s">
        <v>17</v>
      </c>
      <c r="C15" s="73"/>
      <c r="D15" s="73"/>
      <c r="E15" s="23"/>
      <c r="F15" s="75"/>
      <c r="G15" s="76">
        <f>G14/F14-1</f>
        <v>0.10897849530149495</v>
      </c>
      <c r="H15" s="76">
        <f>H14/G14-1</f>
        <v>0.58954735225170118</v>
      </c>
      <c r="I15" s="76">
        <f>I14/H14-1</f>
        <v>-1.340453719792345E-2</v>
      </c>
      <c r="J15" s="76">
        <f>J14/I14-1</f>
        <v>-9.5824635126819158E-2</v>
      </c>
      <c r="K15" s="76">
        <f>K14/J14-1</f>
        <v>-9.4514082213350115E-2</v>
      </c>
      <c r="M15" s="25"/>
      <c r="N15" s="26"/>
    </row>
    <row r="16" spans="1:19">
      <c r="D16" s="11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B17" s="1" t="s">
        <v>18</v>
      </c>
      <c r="C17" s="1" t="s">
        <v>9</v>
      </c>
      <c r="D17" s="11" t="s">
        <v>10</v>
      </c>
      <c r="F17" s="12">
        <v>47.731837250882634</v>
      </c>
      <c r="G17" s="12">
        <v>51.462472534508109</v>
      </c>
      <c r="H17" s="12">
        <v>52.818591192694434</v>
      </c>
      <c r="I17" s="12">
        <v>63.817921960820108</v>
      </c>
      <c r="J17" s="12">
        <v>63.639351804186546</v>
      </c>
      <c r="K17" s="12">
        <v>63.741599999999998</v>
      </c>
      <c r="M17" s="14">
        <v>82.005122888045804</v>
      </c>
      <c r="N17" s="14">
        <f t="shared" si="0"/>
        <v>18.263522888045806</v>
      </c>
    </row>
    <row r="18" spans="1:14">
      <c r="B18" s="1" t="s">
        <v>19</v>
      </c>
      <c r="C18" s="1" t="s">
        <v>9</v>
      </c>
      <c r="D18" s="11" t="s">
        <v>10</v>
      </c>
      <c r="F18" s="12">
        <v>1.1585397390990928</v>
      </c>
      <c r="G18" s="12">
        <v>1.9227736990915116</v>
      </c>
      <c r="H18" s="12">
        <v>4.4997582760510477</v>
      </c>
      <c r="I18" s="12">
        <v>10.522458321683851</v>
      </c>
      <c r="J18" s="12">
        <v>14.383942360158226</v>
      </c>
      <c r="K18" s="12">
        <v>17.316468</v>
      </c>
      <c r="M18" s="14">
        <v>16.325619918766016</v>
      </c>
      <c r="N18" s="14">
        <f>M18-K18</f>
        <v>-0.9908480812339846</v>
      </c>
    </row>
    <row r="19" spans="1:14">
      <c r="B19" s="1" t="s">
        <v>20</v>
      </c>
      <c r="C19" s="1" t="s">
        <v>9</v>
      </c>
      <c r="D19" s="11" t="s">
        <v>10</v>
      </c>
      <c r="F19" s="12">
        <v>1.0182407514104184</v>
      </c>
      <c r="G19" s="12">
        <v>0.67882716760694539</v>
      </c>
      <c r="H19" s="12">
        <v>1.0182407514104184</v>
      </c>
      <c r="I19" s="12">
        <v>1.1879475433121538</v>
      </c>
      <c r="J19" s="12">
        <v>0.33941358380347364</v>
      </c>
      <c r="K19" s="12">
        <v>0.31389111323586705</v>
      </c>
      <c r="L19" s="27"/>
      <c r="M19" s="27">
        <v>9.6223761824968754</v>
      </c>
      <c r="N19" s="14">
        <f>M19-K19</f>
        <v>9.3084850692610086</v>
      </c>
    </row>
    <row r="20" spans="1:14">
      <c r="B20" s="1" t="s">
        <v>21</v>
      </c>
      <c r="C20" s="1" t="s">
        <v>9</v>
      </c>
      <c r="D20" s="11" t="s">
        <v>10</v>
      </c>
      <c r="F20" s="12">
        <v>1.9253117212381936</v>
      </c>
      <c r="G20" s="12">
        <v>1.6664202145808618</v>
      </c>
      <c r="H20" s="12">
        <v>1.7026047502666402</v>
      </c>
      <c r="I20" s="12">
        <v>1.3012242612666187</v>
      </c>
      <c r="J20" s="12">
        <v>1.6370195584042229</v>
      </c>
      <c r="K20" s="12">
        <v>1.1000000000000001</v>
      </c>
      <c r="L20" s="27"/>
      <c r="M20" s="27">
        <v>3.6699677683460381</v>
      </c>
      <c r="N20" s="14">
        <f>M20-K20</f>
        <v>2.569967768346038</v>
      </c>
    </row>
    <row r="21" spans="1:14">
      <c r="B21" s="1" t="s">
        <v>22</v>
      </c>
      <c r="C21" s="1" t="s">
        <v>9</v>
      </c>
      <c r="D21" s="11" t="s">
        <v>10</v>
      </c>
      <c r="F21" s="12">
        <v>6.9214274063143231</v>
      </c>
      <c r="G21" s="12">
        <v>6.8458775325821044</v>
      </c>
      <c r="H21" s="12">
        <v>6.9423320959276396</v>
      </c>
      <c r="I21" s="12">
        <v>6.1923334381190323</v>
      </c>
      <c r="J21" s="12">
        <v>6.8093538178030402</v>
      </c>
      <c r="K21" s="12">
        <v>6.5826307846428582</v>
      </c>
      <c r="L21" s="27"/>
      <c r="M21" s="27">
        <v>6.1077853389664272</v>
      </c>
      <c r="N21" s="14">
        <f>M21-K21</f>
        <v>-0.47484544567643105</v>
      </c>
    </row>
    <row r="22" spans="1:14">
      <c r="F22" s="25"/>
      <c r="G22" s="25"/>
      <c r="H22" s="25"/>
      <c r="I22" s="25"/>
      <c r="J22" s="25"/>
      <c r="K22" s="25"/>
      <c r="L22" s="25"/>
      <c r="M22" s="25"/>
      <c r="N22" s="25"/>
    </row>
    <row r="23" spans="1:14">
      <c r="B23" s="19" t="s">
        <v>23</v>
      </c>
      <c r="C23" s="19"/>
      <c r="D23" s="19"/>
      <c r="F23" s="20">
        <f>F14+SUM(F17:F21)</f>
        <v>106.74455487748173</v>
      </c>
      <c r="G23" s="20">
        <f t="shared" ref="G23:J23" si="2">G14+SUM(G17:G21)</f>
        <v>115.79535974660249</v>
      </c>
      <c r="H23" s="20">
        <f t="shared" si="2"/>
        <v>151.57562948218484</v>
      </c>
      <c r="I23" s="20">
        <f t="shared" si="2"/>
        <v>166.48204314847845</v>
      </c>
      <c r="J23" s="20">
        <f t="shared" si="2"/>
        <v>162.27169959575488</v>
      </c>
      <c r="K23" s="20">
        <f>K14+SUM(K17:K21)</f>
        <v>157.38492824303756</v>
      </c>
      <c r="M23" s="28">
        <f>SUM(M17:M22)+M14</f>
        <v>266.85834028225804</v>
      </c>
      <c r="N23" s="28">
        <f>SUM(N17:N22)+N14</f>
        <v>109.47341203922046</v>
      </c>
    </row>
    <row r="24" spans="1:14">
      <c r="B24" s="22" t="s">
        <v>17</v>
      </c>
      <c r="C24" s="22"/>
      <c r="D24" s="22"/>
      <c r="E24" s="23"/>
      <c r="F24" s="24"/>
      <c r="G24" s="50">
        <f>G23/F23-1</f>
        <v>8.4789382273493974E-2</v>
      </c>
      <c r="H24" s="50">
        <f>H23/G23-1</f>
        <v>0.30899571290145911</v>
      </c>
      <c r="I24" s="50">
        <f>I23/H23-1</f>
        <v>9.8343076108060146E-2</v>
      </c>
      <c r="J24" s="50">
        <f>J23/I23-1</f>
        <v>-2.5290076173371645E-2</v>
      </c>
      <c r="K24" s="50">
        <f>K23/J23-1</f>
        <v>-3.0114748073084008E-2</v>
      </c>
      <c r="M24" s="25"/>
      <c r="N24" s="26"/>
    </row>
    <row r="25" spans="1:14">
      <c r="F25" s="80"/>
      <c r="G25" s="80"/>
      <c r="H25" s="80"/>
      <c r="I25" s="80"/>
      <c r="J25" s="80"/>
      <c r="K25" s="80"/>
      <c r="M25" s="80"/>
      <c r="N25" s="27"/>
    </row>
    <row r="26" spans="1:14">
      <c r="F26" s="25"/>
      <c r="G26" s="2"/>
      <c r="H26" s="2"/>
      <c r="I26" s="2"/>
      <c r="J26" s="2"/>
      <c r="K26" s="2"/>
      <c r="M26" s="29"/>
      <c r="N26" s="26"/>
    </row>
    <row r="27" spans="1:14">
      <c r="B27" s="1" t="s">
        <v>24</v>
      </c>
      <c r="C27" s="1" t="s">
        <v>9</v>
      </c>
      <c r="D27" s="11" t="s">
        <v>10</v>
      </c>
      <c r="F27" s="30">
        <f>F28+F29</f>
        <v>46.339577470681114</v>
      </c>
      <c r="G27" s="30">
        <f t="shared" ref="G27:K27" si="3">G28+G29</f>
        <v>51.66862887980944</v>
      </c>
      <c r="H27" s="30">
        <f t="shared" si="3"/>
        <v>52.39198968412677</v>
      </c>
      <c r="I27" s="30">
        <f t="shared" si="3"/>
        <v>51.448933869812478</v>
      </c>
      <c r="J27" s="30">
        <f t="shared" si="3"/>
        <v>49.802567985978484</v>
      </c>
      <c r="K27" s="30">
        <f t="shared" si="3"/>
        <v>47.203326095960918</v>
      </c>
      <c r="M27" s="31">
        <v>96.60486920540049</v>
      </c>
      <c r="N27" s="32">
        <f>M27-K27</f>
        <v>49.401543109439572</v>
      </c>
    </row>
    <row r="28" spans="1:14">
      <c r="A28" s="89"/>
      <c r="B28" s="33" t="s">
        <v>25</v>
      </c>
      <c r="C28" s="33" t="s">
        <v>9</v>
      </c>
      <c r="D28" s="34" t="s">
        <v>10</v>
      </c>
      <c r="E28" s="33"/>
      <c r="F28" s="35">
        <v>38.555461494245051</v>
      </c>
      <c r="G28" s="35">
        <v>42.989339566083231</v>
      </c>
      <c r="H28" s="35">
        <v>43.591190320008401</v>
      </c>
      <c r="I28" s="35">
        <v>42.806548894248238</v>
      </c>
      <c r="J28" s="35">
        <v>41.436739329632296</v>
      </c>
      <c r="K28" s="35">
        <v>39.274117741893249</v>
      </c>
      <c r="M28" s="36"/>
      <c r="N28" s="37"/>
    </row>
    <row r="29" spans="1:14">
      <c r="A29" s="88"/>
      <c r="B29" s="33" t="s">
        <v>26</v>
      </c>
      <c r="C29" s="33" t="s">
        <v>9</v>
      </c>
      <c r="D29" s="34" t="s">
        <v>10</v>
      </c>
      <c r="E29" s="33"/>
      <c r="F29" s="35">
        <v>7.7841159764360599</v>
      </c>
      <c r="G29" s="35">
        <v>8.6792893137262066</v>
      </c>
      <c r="H29" s="35">
        <v>8.8007993641183724</v>
      </c>
      <c r="I29" s="35">
        <v>8.6423849755642408</v>
      </c>
      <c r="J29" s="35">
        <v>8.365828656346185</v>
      </c>
      <c r="K29" s="35">
        <v>7.9292083540676677</v>
      </c>
      <c r="M29" s="37"/>
      <c r="N29" s="37"/>
    </row>
    <row r="30" spans="1:14">
      <c r="B30" s="1" t="s">
        <v>27</v>
      </c>
      <c r="C30" s="1" t="s">
        <v>9</v>
      </c>
      <c r="D30" s="11" t="s">
        <v>10</v>
      </c>
      <c r="F30" s="38">
        <f>F31+F32</f>
        <v>41.516922909470622</v>
      </c>
      <c r="G30" s="38">
        <f>G31+G32</f>
        <v>46.291369044059742</v>
      </c>
      <c r="H30" s="38">
        <f>H31+H32</f>
        <v>46.939448210676581</v>
      </c>
      <c r="I30" s="38">
        <f>I31+I32</f>
        <v>46.094538142884396</v>
      </c>
      <c r="J30" s="38">
        <f t="shared" ref="J30:K30" si="4">J31+J32</f>
        <v>44.61951292231209</v>
      </c>
      <c r="K30" s="38">
        <f t="shared" si="4"/>
        <v>42.290779449521978</v>
      </c>
      <c r="M30" s="39">
        <v>120.14183194096923</v>
      </c>
      <c r="N30" s="14">
        <f>M30-K30</f>
        <v>77.851052491447248</v>
      </c>
    </row>
    <row r="31" spans="1:14">
      <c r="A31" s="88"/>
      <c r="B31" s="33" t="s">
        <v>28</v>
      </c>
      <c r="C31" s="33" t="s">
        <v>9</v>
      </c>
      <c r="D31" s="34" t="s">
        <v>10</v>
      </c>
      <c r="E31" s="33"/>
      <c r="F31" s="35">
        <v>34.995918090251799</v>
      </c>
      <c r="G31" s="35">
        <v>39.020448670630749</v>
      </c>
      <c r="H31" s="35">
        <v>39.566734952019587</v>
      </c>
      <c r="I31" s="35">
        <v>38.854533722883225</v>
      </c>
      <c r="J31" s="35">
        <v>37.611188643750957</v>
      </c>
      <c r="K31" s="35">
        <v>35.648226069537635</v>
      </c>
      <c r="L31" s="40"/>
      <c r="M31" s="37"/>
      <c r="N31" s="37"/>
    </row>
    <row r="32" spans="1:14">
      <c r="A32" s="88"/>
      <c r="B32" s="33" t="s">
        <v>29</v>
      </c>
      <c r="C32" s="33" t="s">
        <v>9</v>
      </c>
      <c r="D32" s="34" t="s">
        <v>10</v>
      </c>
      <c r="E32" s="33"/>
      <c r="F32" s="35">
        <v>6.5210048192188248</v>
      </c>
      <c r="G32" s="35">
        <v>7.2709203734289902</v>
      </c>
      <c r="H32" s="35">
        <v>7.3727132586569963</v>
      </c>
      <c r="I32" s="35">
        <v>7.2400044200011697</v>
      </c>
      <c r="J32" s="35">
        <v>7.0083242785611324</v>
      </c>
      <c r="K32" s="35">
        <v>6.6425533799843386</v>
      </c>
      <c r="L32" s="40"/>
      <c r="M32" s="37"/>
      <c r="N32" s="37"/>
    </row>
    <row r="33" spans="2:14">
      <c r="D33" s="11"/>
      <c r="F33" s="12"/>
      <c r="G33" s="12"/>
      <c r="H33" s="12"/>
      <c r="I33" s="12"/>
      <c r="J33" s="13"/>
      <c r="K33" s="13"/>
      <c r="M33" s="14"/>
      <c r="N33" s="14"/>
    </row>
    <row r="34" spans="2:14">
      <c r="B34" s="41" t="s">
        <v>30</v>
      </c>
      <c r="C34" s="41"/>
      <c r="D34" s="42"/>
      <c r="E34" s="43"/>
      <c r="F34" s="44">
        <f>F27+F30</f>
        <v>87.856500380151743</v>
      </c>
      <c r="G34" s="44">
        <f>G27+G30</f>
        <v>97.959997923869182</v>
      </c>
      <c r="H34" s="44">
        <f>H27+H30</f>
        <v>99.331437894803344</v>
      </c>
      <c r="I34" s="44">
        <f>I27+I30</f>
        <v>97.543472012696867</v>
      </c>
      <c r="J34" s="44">
        <f t="shared" ref="J34" si="5">J27+J30</f>
        <v>94.422080908290582</v>
      </c>
      <c r="K34" s="44">
        <f>K27+K30</f>
        <v>89.494105545482896</v>
      </c>
      <c r="L34" s="45"/>
      <c r="M34" s="44">
        <f>SUM(M27:M33)</f>
        <v>216.74670114636973</v>
      </c>
      <c r="N34" s="48">
        <f>SUM(N27:N33)</f>
        <v>127.25259560088682</v>
      </c>
    </row>
    <row r="35" spans="2:14">
      <c r="I35" s="38"/>
      <c r="J35" s="46"/>
      <c r="K35" s="46"/>
    </row>
    <row r="36" spans="2:14">
      <c r="B36" s="1" t="s">
        <v>31</v>
      </c>
      <c r="C36" s="1" t="s">
        <v>9</v>
      </c>
      <c r="D36" s="11" t="s">
        <v>10</v>
      </c>
      <c r="F36" s="38">
        <v>67.421729648898193</v>
      </c>
      <c r="G36" s="38">
        <v>83.56705103365978</v>
      </c>
      <c r="H36" s="38">
        <v>81.853232399599051</v>
      </c>
      <c r="I36" s="38">
        <v>64.142691775115765</v>
      </c>
      <c r="J36" s="38">
        <v>61.315833103584296</v>
      </c>
      <c r="K36" s="38">
        <v>63.399711617680012</v>
      </c>
      <c r="M36" s="39">
        <v>53.937371789716394</v>
      </c>
      <c r="N36" s="39">
        <f>M36-K36</f>
        <v>-9.4623398279636177</v>
      </c>
    </row>
    <row r="37" spans="2:14">
      <c r="B37" s="1" t="s">
        <v>32</v>
      </c>
      <c r="C37" s="1" t="s">
        <v>9</v>
      </c>
      <c r="D37" s="11" t="s">
        <v>10</v>
      </c>
      <c r="F37" s="38">
        <v>47.551422259322955</v>
      </c>
      <c r="G37" s="38">
        <v>63.575093707222862</v>
      </c>
      <c r="H37" s="38">
        <v>66.991395503117914</v>
      </c>
      <c r="I37" s="38">
        <v>64.193665615340521</v>
      </c>
      <c r="J37" s="38">
        <v>63.156214592912676</v>
      </c>
      <c r="K37" s="38">
        <v>61.128686859031021</v>
      </c>
      <c r="M37" s="39">
        <v>31.330304542275051</v>
      </c>
      <c r="N37" s="39">
        <f>M37-K37</f>
        <v>-29.798382316755969</v>
      </c>
    </row>
    <row r="38" spans="2:14">
      <c r="D38" s="11"/>
      <c r="F38" s="38"/>
      <c r="G38" s="38"/>
      <c r="H38" s="38"/>
      <c r="I38" s="38"/>
      <c r="J38" s="47"/>
      <c r="K38" s="47"/>
      <c r="M38" s="14"/>
      <c r="N38" s="14"/>
    </row>
    <row r="39" spans="2:14">
      <c r="B39" s="41" t="s">
        <v>33</v>
      </c>
      <c r="C39" s="41"/>
      <c r="D39" s="41"/>
      <c r="E39" s="43"/>
      <c r="F39" s="48">
        <f>F36+F37</f>
        <v>114.97315190822115</v>
      </c>
      <c r="G39" s="48">
        <f t="shared" ref="G39:J39" si="6">G36+G37</f>
        <v>147.14214474088266</v>
      </c>
      <c r="H39" s="48">
        <f t="shared" si="6"/>
        <v>148.84462790271698</v>
      </c>
      <c r="I39" s="48">
        <f t="shared" si="6"/>
        <v>128.33635739045627</v>
      </c>
      <c r="J39" s="48">
        <f t="shared" si="6"/>
        <v>124.47204769649697</v>
      </c>
      <c r="K39" s="48">
        <f>K36+K37</f>
        <v>124.52839847671103</v>
      </c>
      <c r="L39" s="45"/>
      <c r="M39" s="48">
        <f>M36+M37</f>
        <v>85.267676331991453</v>
      </c>
      <c r="N39" s="48">
        <f>N36+N37</f>
        <v>-39.260722144719587</v>
      </c>
    </row>
    <row r="40" spans="2:14">
      <c r="I40" s="38"/>
      <c r="J40" s="49"/>
      <c r="K40" s="49"/>
    </row>
    <row r="41" spans="2:14">
      <c r="B41" s="1" t="s">
        <v>34</v>
      </c>
      <c r="C41" s="1" t="s">
        <v>9</v>
      </c>
      <c r="D41" s="11" t="s">
        <v>10</v>
      </c>
      <c r="F41" s="12">
        <v>14.973354178605426</v>
      </c>
      <c r="G41" s="12">
        <v>19.667507134779154</v>
      </c>
      <c r="H41" s="12">
        <v>29.22425117509243</v>
      </c>
      <c r="I41" s="12">
        <v>28.373697245766667</v>
      </c>
      <c r="J41" s="12">
        <v>20.323674195233686</v>
      </c>
      <c r="K41" s="12">
        <v>22.615677268373812</v>
      </c>
      <c r="M41" s="14">
        <v>58.85232183529159</v>
      </c>
      <c r="N41" s="14">
        <f>M41-K41</f>
        <v>36.236644566917775</v>
      </c>
    </row>
    <row r="42" spans="2:14">
      <c r="D42" s="11"/>
      <c r="F42" s="38"/>
      <c r="G42" s="38"/>
      <c r="H42" s="38"/>
      <c r="I42" s="38"/>
      <c r="J42" s="47"/>
      <c r="K42" s="90"/>
      <c r="M42" s="14"/>
      <c r="N42" s="14"/>
    </row>
    <row r="43" spans="2:14">
      <c r="B43" s="41" t="s">
        <v>35</v>
      </c>
      <c r="C43" s="41"/>
      <c r="D43" s="41"/>
      <c r="E43" s="43"/>
      <c r="F43" s="44">
        <f>F41</f>
        <v>14.973354178605426</v>
      </c>
      <c r="G43" s="44">
        <f>G41</f>
        <v>19.667507134779154</v>
      </c>
      <c r="H43" s="44">
        <f>H41</f>
        <v>29.22425117509243</v>
      </c>
      <c r="I43" s="44">
        <f>I41</f>
        <v>28.373697245766667</v>
      </c>
      <c r="J43" s="44">
        <f t="shared" ref="J43:K43" si="7">J41</f>
        <v>20.323674195233686</v>
      </c>
      <c r="K43" s="44">
        <f t="shared" si="7"/>
        <v>22.615677268373812</v>
      </c>
      <c r="L43" s="45"/>
      <c r="M43" s="44">
        <f>M41</f>
        <v>58.85232183529159</v>
      </c>
      <c r="N43" s="44">
        <f>N41</f>
        <v>36.236644566917775</v>
      </c>
    </row>
    <row r="44" spans="2:14">
      <c r="F44" s="27"/>
      <c r="G44" s="27"/>
      <c r="H44" s="27"/>
      <c r="I44" s="27"/>
      <c r="J44" s="27"/>
      <c r="K44" s="27"/>
      <c r="L44" s="27"/>
      <c r="M44" s="27"/>
      <c r="N44" s="27"/>
    </row>
    <row r="45" spans="2:14">
      <c r="B45" s="19" t="s">
        <v>36</v>
      </c>
      <c r="C45" s="19"/>
      <c r="D45" s="19"/>
      <c r="F45" s="20">
        <f>F34+F39+F43</f>
        <v>217.80300646697833</v>
      </c>
      <c r="G45" s="20">
        <f t="shared" ref="G45:I45" si="8">G34+G39+G43</f>
        <v>264.76964979953101</v>
      </c>
      <c r="H45" s="20">
        <f t="shared" si="8"/>
        <v>277.40031697261276</v>
      </c>
      <c r="I45" s="20">
        <f t="shared" si="8"/>
        <v>254.2535266489198</v>
      </c>
      <c r="J45" s="20">
        <f>J34+J39+J43</f>
        <v>239.21780280002125</v>
      </c>
      <c r="K45" s="20">
        <f>K34+K39+K43</f>
        <v>236.63818129056773</v>
      </c>
      <c r="M45" s="21">
        <f>M34+M39+M43</f>
        <v>360.86669931365282</v>
      </c>
      <c r="N45" s="21">
        <f>N34+N39+N43</f>
        <v>124.22851802308502</v>
      </c>
    </row>
    <row r="46" spans="2:14">
      <c r="B46" s="22" t="s">
        <v>17</v>
      </c>
      <c r="C46" s="22"/>
      <c r="D46" s="22"/>
      <c r="E46" s="23"/>
      <c r="F46" s="24"/>
      <c r="G46" s="50">
        <f>G45/F45-1</f>
        <v>0.21563817733467983</v>
      </c>
      <c r="H46" s="50">
        <f t="shared" ref="H46:K46" si="9">H45/G45-1</f>
        <v>4.7704361820340768E-2</v>
      </c>
      <c r="I46" s="50">
        <f t="shared" si="9"/>
        <v>-8.344183083964607E-2</v>
      </c>
      <c r="J46" s="50">
        <f t="shared" si="9"/>
        <v>-5.9136736654435085E-2</v>
      </c>
      <c r="K46" s="50">
        <f t="shared" si="9"/>
        <v>-1.0783568276521605E-2</v>
      </c>
      <c r="M46" s="26"/>
      <c r="N46" s="26"/>
    </row>
    <row r="47" spans="2:14">
      <c r="H47" s="26"/>
      <c r="I47" s="26"/>
      <c r="J47" s="51"/>
      <c r="K47" s="51"/>
      <c r="L47" s="52"/>
      <c r="M47" s="26"/>
      <c r="N47" s="26"/>
    </row>
    <row r="48" spans="2:14">
      <c r="B48" s="53" t="s">
        <v>37</v>
      </c>
      <c r="C48" s="53" t="s">
        <v>9</v>
      </c>
      <c r="D48" s="11" t="s">
        <v>10</v>
      </c>
      <c r="E48" s="53"/>
      <c r="F48" s="54">
        <v>21.201282836000001</v>
      </c>
      <c r="G48" s="54">
        <v>36.317676173999999</v>
      </c>
      <c r="H48" s="54">
        <v>48.536482763999999</v>
      </c>
      <c r="I48" s="54">
        <v>66.631720749999999</v>
      </c>
      <c r="J48" s="54">
        <v>64.579501800000003</v>
      </c>
      <c r="K48" s="54">
        <v>80.471087505</v>
      </c>
      <c r="L48" s="52"/>
      <c r="M48" s="14">
        <v>170.6007209712912</v>
      </c>
      <c r="N48" s="14">
        <f t="shared" ref="N48:N53" si="10">M48-K48</f>
        <v>90.129633466291196</v>
      </c>
    </row>
    <row r="49" spans="2:14">
      <c r="B49" s="53" t="s">
        <v>38</v>
      </c>
      <c r="C49" s="53" t="s">
        <v>9</v>
      </c>
      <c r="D49" s="11" t="s">
        <v>10</v>
      </c>
      <c r="E49" s="53"/>
      <c r="F49" s="54">
        <v>1.2988015509439998</v>
      </c>
      <c r="G49" s="54">
        <v>2.1765493670958986</v>
      </c>
      <c r="H49" s="54">
        <v>3.052022853551084</v>
      </c>
      <c r="I49" s="54">
        <v>4.7177232585468145</v>
      </c>
      <c r="J49" s="54">
        <v>4.1396970967477831</v>
      </c>
      <c r="K49" s="54">
        <v>6.3358350000000003</v>
      </c>
      <c r="L49" s="52"/>
      <c r="M49" s="14">
        <v>16.389090259926409</v>
      </c>
      <c r="N49" s="14">
        <f t="shared" si="10"/>
        <v>10.053255259926409</v>
      </c>
    </row>
    <row r="50" spans="2:14">
      <c r="B50" s="53" t="s">
        <v>39</v>
      </c>
      <c r="C50" s="53" t="s">
        <v>9</v>
      </c>
      <c r="D50" s="11" t="s">
        <v>10</v>
      </c>
      <c r="E50" s="53"/>
      <c r="F50" s="54">
        <v>7.0549323883184328E-2</v>
      </c>
      <c r="G50" s="54">
        <v>9.5497528203230972E-2</v>
      </c>
      <c r="H50" s="54">
        <v>0.17988302326161584</v>
      </c>
      <c r="I50" s="54">
        <v>0.49981833568196771</v>
      </c>
      <c r="J50" s="54">
        <v>0.74453995575467857</v>
      </c>
      <c r="K50" s="54">
        <v>1.034962395702149</v>
      </c>
      <c r="L50" s="52"/>
      <c r="M50" s="14">
        <v>3.19803903335603</v>
      </c>
      <c r="N50" s="14">
        <f t="shared" si="10"/>
        <v>2.163076637653881</v>
      </c>
    </row>
    <row r="51" spans="2:14">
      <c r="B51" s="53" t="s">
        <v>40</v>
      </c>
      <c r="C51" s="53" t="s">
        <v>9</v>
      </c>
      <c r="D51" s="11" t="s">
        <v>10</v>
      </c>
      <c r="E51" s="53"/>
      <c r="F51" s="54">
        <v>4.6834811219047614E-4</v>
      </c>
      <c r="G51" s="54">
        <v>1.8090530649449398E-3</v>
      </c>
      <c r="H51" s="54">
        <v>1.270209546831476E-2</v>
      </c>
      <c r="I51" s="54">
        <v>1.8392459252512194E-3</v>
      </c>
      <c r="J51" s="54">
        <v>2.933569594346478E-2</v>
      </c>
      <c r="K51" s="63">
        <v>4.3956382653061232E-2</v>
      </c>
      <c r="L51" s="52"/>
      <c r="M51" s="14">
        <v>7.0325757440097219</v>
      </c>
      <c r="N51" s="14">
        <f t="shared" si="10"/>
        <v>6.988619361356661</v>
      </c>
    </row>
    <row r="52" spans="2:14">
      <c r="B52" s="53" t="s">
        <v>41</v>
      </c>
      <c r="C52" s="53" t="s">
        <v>9</v>
      </c>
      <c r="D52" s="11" t="s">
        <v>10</v>
      </c>
      <c r="E52" s="53"/>
      <c r="F52" s="54">
        <v>0.50200094843755905</v>
      </c>
      <c r="G52" s="54">
        <v>1.5423460581696038</v>
      </c>
      <c r="H52" s="54">
        <v>3.4371910694178434</v>
      </c>
      <c r="I52" s="54">
        <v>5.6071841159464038</v>
      </c>
      <c r="J52" s="54">
        <v>8.0030203652740575</v>
      </c>
      <c r="K52" s="54">
        <v>7.5230510113590245</v>
      </c>
      <c r="L52" s="52"/>
      <c r="M52" s="14">
        <v>0.12104553221580527</v>
      </c>
      <c r="N52" s="14">
        <f t="shared" si="10"/>
        <v>-7.4020054791432193</v>
      </c>
    </row>
    <row r="53" spans="2:14">
      <c r="B53" s="53" t="s">
        <v>42</v>
      </c>
      <c r="C53" s="53" t="s">
        <v>9</v>
      </c>
      <c r="D53" s="11" t="s">
        <v>10</v>
      </c>
      <c r="E53" s="53"/>
      <c r="F53" s="54">
        <v>0</v>
      </c>
      <c r="G53" s="54">
        <v>0</v>
      </c>
      <c r="H53" s="54">
        <v>0</v>
      </c>
      <c r="I53" s="54">
        <v>2.6342497019208249E-2</v>
      </c>
      <c r="J53" s="54">
        <v>0.19882590843530107</v>
      </c>
      <c r="K53" s="54">
        <v>0.19602540431344245</v>
      </c>
      <c r="L53" s="52"/>
      <c r="M53" s="14">
        <v>0.69223336802744462</v>
      </c>
      <c r="N53" s="14">
        <f t="shared" si="10"/>
        <v>0.49620796371400216</v>
      </c>
    </row>
    <row r="54" spans="2:14">
      <c r="B54" s="53"/>
      <c r="C54" s="53"/>
      <c r="D54" s="11"/>
      <c r="E54" s="53"/>
      <c r="F54" s="63"/>
      <c r="G54" s="63"/>
      <c r="H54" s="63"/>
      <c r="I54" s="63"/>
      <c r="J54" s="63"/>
      <c r="K54" s="63"/>
      <c r="L54" s="52"/>
      <c r="M54" s="14"/>
      <c r="N54" s="14"/>
    </row>
    <row r="55" spans="2:14">
      <c r="B55" s="41" t="s">
        <v>43</v>
      </c>
      <c r="C55" s="41"/>
      <c r="D55" s="41"/>
      <c r="F55" s="74">
        <f>SUM(F48:F53)</f>
        <v>23.073103007376933</v>
      </c>
      <c r="G55" s="74">
        <f t="shared" ref="G55:N55" si="11">SUM(G48:G53)</f>
        <v>40.133878180533685</v>
      </c>
      <c r="H55" s="74">
        <f t="shared" si="11"/>
        <v>55.218281805698858</v>
      </c>
      <c r="I55" s="74">
        <f t="shared" si="11"/>
        <v>77.484628203119655</v>
      </c>
      <c r="J55" s="74">
        <f t="shared" si="11"/>
        <v>77.694920822155268</v>
      </c>
      <c r="K55" s="74">
        <f>SUM(K48:K53)</f>
        <v>95.604917699027695</v>
      </c>
      <c r="L55" s="52"/>
      <c r="M55" s="20">
        <f t="shared" si="11"/>
        <v>198.03370490882662</v>
      </c>
      <c r="N55" s="20">
        <f t="shared" si="11"/>
        <v>102.42878720979894</v>
      </c>
    </row>
    <row r="56" spans="2:14">
      <c r="B56" s="73" t="s">
        <v>17</v>
      </c>
      <c r="C56" s="73"/>
      <c r="D56" s="73"/>
      <c r="E56" s="23"/>
      <c r="F56" s="75"/>
      <c r="G56" s="76">
        <f>G55/F55-1</f>
        <v>0.7394226588292907</v>
      </c>
      <c r="H56" s="76">
        <f>H55/G55-1</f>
        <v>0.37585213064412071</v>
      </c>
      <c r="I56" s="76">
        <f>I55/H55-1</f>
        <v>0.40324228985920341</v>
      </c>
      <c r="J56" s="76">
        <f>J55/I55-1</f>
        <v>2.7139914575617929E-3</v>
      </c>
      <c r="K56" s="76">
        <f>K55/J55-1</f>
        <v>0.23051695898974733</v>
      </c>
      <c r="L56" s="52"/>
      <c r="M56" s="14"/>
      <c r="N56" s="14"/>
    </row>
    <row r="57" spans="2:14">
      <c r="L57" s="52"/>
      <c r="M57" s="14"/>
    </row>
    <row r="58" spans="2:14">
      <c r="B58" s="53" t="s">
        <v>44</v>
      </c>
      <c r="C58" s="53" t="s">
        <v>9</v>
      </c>
      <c r="D58" s="11" t="s">
        <v>10</v>
      </c>
      <c r="E58" s="53"/>
      <c r="F58" s="54">
        <v>21.557036107122691</v>
      </c>
      <c r="G58" s="54">
        <v>25.012798287952336</v>
      </c>
      <c r="H58" s="54">
        <v>25.594640739998869</v>
      </c>
      <c r="I58" s="54">
        <v>26.258879072384712</v>
      </c>
      <c r="J58" s="54">
        <v>28.846123623827715</v>
      </c>
      <c r="K58" s="54">
        <v>30.655117945768328</v>
      </c>
      <c r="L58" s="52"/>
      <c r="M58" s="14">
        <v>50.226899528924839</v>
      </c>
      <c r="N58" s="14">
        <f>M58-K58</f>
        <v>19.571781583156511</v>
      </c>
    </row>
    <row r="59" spans="2:14">
      <c r="B59" s="53"/>
      <c r="C59" s="53"/>
      <c r="D59" s="11"/>
      <c r="E59" s="53"/>
      <c r="F59" s="52"/>
      <c r="G59" s="52"/>
      <c r="H59" s="52"/>
      <c r="I59" s="52"/>
      <c r="J59" s="52"/>
      <c r="K59" s="52"/>
      <c r="L59" s="52"/>
      <c r="M59" s="14"/>
      <c r="N59" s="14"/>
    </row>
    <row r="60" spans="2:14">
      <c r="B60" s="19" t="s">
        <v>45</v>
      </c>
      <c r="C60" s="19"/>
      <c r="D60" s="19"/>
      <c r="F60" s="20">
        <f>F55+F58</f>
        <v>44.630139114499627</v>
      </c>
      <c r="G60" s="20">
        <f t="shared" ref="G60:N60" si="12">G55+G58</f>
        <v>65.146676468486021</v>
      </c>
      <c r="H60" s="20">
        <f t="shared" si="12"/>
        <v>80.812922545697731</v>
      </c>
      <c r="I60" s="20">
        <f t="shared" si="12"/>
        <v>103.74350727550437</v>
      </c>
      <c r="J60" s="20">
        <f t="shared" si="12"/>
        <v>106.54104444598298</v>
      </c>
      <c r="K60" s="20">
        <f t="shared" si="12"/>
        <v>126.26003564479602</v>
      </c>
      <c r="M60" s="20">
        <f t="shared" si="12"/>
        <v>248.26060443775145</v>
      </c>
      <c r="N60" s="20">
        <f t="shared" si="12"/>
        <v>122.00056879295545</v>
      </c>
    </row>
    <row r="61" spans="2:14">
      <c r="B61" s="22" t="s">
        <v>17</v>
      </c>
      <c r="C61" s="22"/>
      <c r="D61" s="22"/>
      <c r="E61" s="23"/>
      <c r="F61" s="24"/>
      <c r="G61" s="50">
        <f>G60/F60-1</f>
        <v>0.45970139822667266</v>
      </c>
      <c r="H61" s="50">
        <f>H60/G60-1</f>
        <v>0.24047652046824042</v>
      </c>
      <c r="I61" s="50">
        <f>I60/H60-1</f>
        <v>0.28374898478445632</v>
      </c>
      <c r="J61" s="50">
        <f>J60/I60-1</f>
        <v>2.6965901230323608E-2</v>
      </c>
      <c r="K61" s="50">
        <f>K60/J60-1</f>
        <v>0.18508351688640245</v>
      </c>
      <c r="M61" s="25"/>
      <c r="N61" s="26"/>
    </row>
    <row r="62" spans="2:14" ht="15" thickBot="1">
      <c r="F62" s="25"/>
      <c r="G62" s="2"/>
      <c r="H62" s="2"/>
      <c r="I62" s="2"/>
      <c r="J62" s="25"/>
      <c r="K62" s="25"/>
      <c r="M62" s="25"/>
      <c r="N62" s="26"/>
    </row>
    <row r="63" spans="2:14" ht="15" thickTop="1">
      <c r="B63" s="55" t="s">
        <v>46</v>
      </c>
      <c r="C63" s="55"/>
      <c r="D63" s="55"/>
      <c r="F63" s="56">
        <f t="shared" ref="F63:K63" si="13">F60+F45+F23</f>
        <v>369.17770045895969</v>
      </c>
      <c r="G63" s="56">
        <f t="shared" si="13"/>
        <v>445.71168601461954</v>
      </c>
      <c r="H63" s="56">
        <f t="shared" si="13"/>
        <v>509.78886900049531</v>
      </c>
      <c r="I63" s="56">
        <f t="shared" si="13"/>
        <v>524.47907707290256</v>
      </c>
      <c r="J63" s="56">
        <f t="shared" si="13"/>
        <v>508.03054684175913</v>
      </c>
      <c r="K63" s="56">
        <f t="shared" si="13"/>
        <v>520.28314517840136</v>
      </c>
      <c r="M63" s="57">
        <f>M60+M45+M23</f>
        <v>875.98564403366231</v>
      </c>
      <c r="N63" s="57">
        <f>N60+N45+N23</f>
        <v>355.70249885526096</v>
      </c>
    </row>
    <row r="64" spans="2:14">
      <c r="B64" s="58" t="s">
        <v>17</v>
      </c>
      <c r="C64" s="58"/>
      <c r="D64" s="58"/>
      <c r="F64" s="59"/>
      <c r="G64" s="60">
        <f>G63/F63-1</f>
        <v>0.20730934035428805</v>
      </c>
      <c r="H64" s="60">
        <f>H63/G63-1</f>
        <v>0.14376374907023193</v>
      </c>
      <c r="I64" s="61">
        <f>I63/H63-1</f>
        <v>2.8816258976405829E-2</v>
      </c>
      <c r="J64" s="61">
        <f>J63/I63-1</f>
        <v>-3.1361651875499108E-2</v>
      </c>
      <c r="K64" s="61">
        <f>K63/J63-1</f>
        <v>2.4117837820603727E-2</v>
      </c>
      <c r="M64" s="26"/>
      <c r="N64" s="62"/>
    </row>
    <row r="65" spans="2:14">
      <c r="F65" s="63"/>
      <c r="G65" s="29"/>
      <c r="H65" s="29"/>
      <c r="I65" s="64"/>
      <c r="J65" s="26"/>
      <c r="K65" s="26"/>
      <c r="M65" s="2"/>
    </row>
    <row r="66" spans="2:14">
      <c r="B66" s="1" t="s">
        <v>47</v>
      </c>
      <c r="C66" s="53" t="s">
        <v>9</v>
      </c>
      <c r="D66" s="11" t="s">
        <v>10</v>
      </c>
      <c r="F66" s="66">
        <v>0.10359172718373884</v>
      </c>
      <c r="G66" s="66">
        <v>0.34396995164168598</v>
      </c>
      <c r="H66" s="66">
        <v>0.46136322267149049</v>
      </c>
      <c r="I66" s="66">
        <v>0.34834872252122556</v>
      </c>
      <c r="J66" s="66">
        <v>0.16125311332962242</v>
      </c>
      <c r="K66" s="66">
        <v>8.079573500928787E-2</v>
      </c>
      <c r="M66" s="66">
        <v>0</v>
      </c>
      <c r="N66" s="14">
        <f t="shared" ref="N66:N68" si="14">M66-K66</f>
        <v>-8.079573500928787E-2</v>
      </c>
    </row>
    <row r="67" spans="2:14">
      <c r="B67" s="1" t="s">
        <v>48</v>
      </c>
      <c r="C67" s="53" t="s">
        <v>9</v>
      </c>
      <c r="D67" s="11" t="s">
        <v>10</v>
      </c>
      <c r="F67" s="66">
        <v>1.4886732865425805</v>
      </c>
      <c r="G67" s="66">
        <v>0.65891743861360463</v>
      </c>
      <c r="H67" s="66">
        <v>0.64218067158228198</v>
      </c>
      <c r="I67" s="66">
        <v>0.27279455171353628</v>
      </c>
      <c r="J67" s="66">
        <v>0.21637599708744859</v>
      </c>
      <c r="K67" s="66">
        <v>0.83662697765866045</v>
      </c>
      <c r="M67" s="66">
        <v>0</v>
      </c>
      <c r="N67" s="14">
        <f t="shared" si="14"/>
        <v>-0.83662697765866045</v>
      </c>
    </row>
    <row r="68" spans="2:14">
      <c r="B68" s="1" t="s">
        <v>49</v>
      </c>
      <c r="C68" s="53" t="s">
        <v>9</v>
      </c>
      <c r="D68" s="11" t="s">
        <v>10</v>
      </c>
      <c r="F68" s="66">
        <v>0.71619062711806936</v>
      </c>
      <c r="G68" s="66">
        <v>0.5475759515363855</v>
      </c>
      <c r="H68" s="66">
        <v>0.82419804768404537</v>
      </c>
      <c r="I68" s="66">
        <v>0.62400206737425579</v>
      </c>
      <c r="J68" s="66">
        <v>0.63906630435110678</v>
      </c>
      <c r="K68" s="66">
        <v>3.2268920666666666E-2</v>
      </c>
      <c r="M68" s="66">
        <v>0</v>
      </c>
      <c r="N68" s="39">
        <f t="shared" si="14"/>
        <v>-3.2268920666666666E-2</v>
      </c>
    </row>
    <row r="69" spans="2:14">
      <c r="B69" s="41" t="s">
        <v>50</v>
      </c>
      <c r="C69" s="41"/>
      <c r="D69" s="67"/>
      <c r="F69" s="68">
        <f t="shared" ref="F69:K69" si="15">SUM(F66:F68)</f>
        <v>2.3084556408443886</v>
      </c>
      <c r="G69" s="68">
        <f t="shared" si="15"/>
        <v>1.550463341791676</v>
      </c>
      <c r="H69" s="68">
        <f t="shared" si="15"/>
        <v>1.9277419419378179</v>
      </c>
      <c r="I69" s="68">
        <f t="shared" si="15"/>
        <v>1.2451453416090175</v>
      </c>
      <c r="J69" s="68">
        <f t="shared" si="15"/>
        <v>1.0166954147681779</v>
      </c>
      <c r="K69" s="68">
        <f t="shared" si="15"/>
        <v>0.94969163333461493</v>
      </c>
      <c r="M69" s="68">
        <v>0</v>
      </c>
      <c r="N69" s="68">
        <f>SUM(N66:N68)</f>
        <v>-0.94969163333461493</v>
      </c>
    </row>
    <row r="70" spans="2:14">
      <c r="D70" s="49"/>
      <c r="F70" s="66"/>
      <c r="G70" s="2"/>
      <c r="H70" s="2"/>
      <c r="I70" s="2"/>
      <c r="J70" s="2"/>
      <c r="K70" s="2"/>
      <c r="M70" s="2"/>
      <c r="N70" s="66"/>
    </row>
    <row r="71" spans="2:14">
      <c r="B71" s="1" t="s">
        <v>51</v>
      </c>
      <c r="C71" s="53" t="s">
        <v>9</v>
      </c>
      <c r="D71" s="11" t="s">
        <v>10</v>
      </c>
      <c r="F71" s="66">
        <v>3.3327237482849326E-2</v>
      </c>
      <c r="G71" s="66">
        <v>9.7402494396917602E-2</v>
      </c>
      <c r="H71" s="66">
        <v>7.0668821369773205E-2</v>
      </c>
      <c r="I71" s="66">
        <v>0.16792345878019624</v>
      </c>
      <c r="J71" s="66">
        <v>0.1575348983377986</v>
      </c>
      <c r="K71" s="66">
        <v>0.14191543433630888</v>
      </c>
      <c r="M71" s="66">
        <v>0.5759684002165677</v>
      </c>
      <c r="N71" s="14">
        <f t="shared" ref="N71:N73" si="16">M71-K71</f>
        <v>0.43405296588025882</v>
      </c>
    </row>
    <row r="72" spans="2:14">
      <c r="B72" s="1" t="s">
        <v>52</v>
      </c>
      <c r="C72" s="53" t="s">
        <v>9</v>
      </c>
      <c r="D72" s="11" t="s">
        <v>10</v>
      </c>
      <c r="F72" s="66">
        <v>5.022629196787338E-3</v>
      </c>
      <c r="G72" s="66">
        <v>5.3432225497737646E-3</v>
      </c>
      <c r="H72" s="66">
        <v>6.1927949351877941E-3</v>
      </c>
      <c r="I72" s="66">
        <v>2.5134518874135786E-2</v>
      </c>
      <c r="J72" s="66">
        <v>2.3483463106255695E-2</v>
      </c>
      <c r="K72" s="66">
        <v>2.3543574359940648E-2</v>
      </c>
      <c r="M72" s="66">
        <v>0.4384582855656739</v>
      </c>
      <c r="N72" s="14">
        <f t="shared" si="16"/>
        <v>0.41491471120573326</v>
      </c>
    </row>
    <row r="73" spans="2:14">
      <c r="B73" s="1" t="s">
        <v>53</v>
      </c>
      <c r="C73" s="53" t="s">
        <v>9</v>
      </c>
      <c r="D73" s="11" t="s">
        <v>10</v>
      </c>
      <c r="F73" s="66">
        <v>0</v>
      </c>
      <c r="G73" s="66">
        <v>7.213350442194584E-2</v>
      </c>
      <c r="H73" s="66">
        <v>8.3602731625035245E-2</v>
      </c>
      <c r="I73" s="66">
        <v>8.4829001200208309E-2</v>
      </c>
      <c r="J73" s="66">
        <v>0</v>
      </c>
      <c r="K73" s="66">
        <v>0</v>
      </c>
      <c r="M73" s="66">
        <v>0</v>
      </c>
      <c r="N73" s="14">
        <f t="shared" si="16"/>
        <v>0</v>
      </c>
    </row>
    <row r="74" spans="2:14">
      <c r="B74" s="1" t="s">
        <v>54</v>
      </c>
      <c r="C74" s="53" t="s">
        <v>9</v>
      </c>
      <c r="D74" s="11" t="s">
        <v>10</v>
      </c>
      <c r="F74" s="66">
        <v>4.9068828017696312E-2</v>
      </c>
      <c r="G74" s="66">
        <v>7.1372882890650982E-2</v>
      </c>
      <c r="H74" s="66">
        <v>4.8253336191868508E-2</v>
      </c>
      <c r="I74" s="66">
        <v>0.11990160990295586</v>
      </c>
      <c r="J74" s="66">
        <v>0.12648098257626769</v>
      </c>
      <c r="K74" s="66">
        <v>0.19467773717095138</v>
      </c>
      <c r="M74" s="66">
        <v>6.3902437390892727E-2</v>
      </c>
      <c r="N74" s="14">
        <f t="shared" ref="N74" si="17">M74-K74</f>
        <v>-0.13077529978005864</v>
      </c>
    </row>
    <row r="75" spans="2:14">
      <c r="B75" s="41" t="s">
        <v>55</v>
      </c>
      <c r="C75" s="41"/>
      <c r="D75" s="67"/>
      <c r="F75" s="68">
        <f>SUM(F71:F74)</f>
        <v>8.7418694697332974E-2</v>
      </c>
      <c r="G75" s="68">
        <f t="shared" ref="G75:K75" si="18">SUM(G71:G74)</f>
        <v>0.24625210425928817</v>
      </c>
      <c r="H75" s="68">
        <f t="shared" si="18"/>
        <v>0.20871768412186475</v>
      </c>
      <c r="I75" s="68">
        <f t="shared" si="18"/>
        <v>0.39778858875749618</v>
      </c>
      <c r="J75" s="68">
        <f t="shared" si="18"/>
        <v>0.30749934402032197</v>
      </c>
      <c r="K75" s="68">
        <f t="shared" si="18"/>
        <v>0.3601367458672009</v>
      </c>
      <c r="M75" s="68">
        <v>1.0725609474549487</v>
      </c>
      <c r="N75" s="68">
        <f>SUM(N71:N74)</f>
        <v>0.71819237730593344</v>
      </c>
    </row>
    <row r="76" spans="2:14">
      <c r="D76" s="49"/>
      <c r="F76" s="66"/>
      <c r="G76" s="2"/>
      <c r="H76" s="2"/>
      <c r="I76" s="2"/>
      <c r="J76" s="2"/>
      <c r="K76" s="2"/>
      <c r="M76" s="66"/>
      <c r="N76" s="66"/>
    </row>
    <row r="77" spans="2:14">
      <c r="B77" s="1" t="s">
        <v>56</v>
      </c>
      <c r="C77" s="53" t="s">
        <v>9</v>
      </c>
      <c r="D77" s="11" t="s">
        <v>10</v>
      </c>
      <c r="F77" s="66">
        <v>2.3118482045108384</v>
      </c>
      <c r="G77" s="66">
        <v>5.6423873539928682</v>
      </c>
      <c r="H77" s="66">
        <v>4.9248040451379484</v>
      </c>
      <c r="I77" s="66">
        <v>5.3549943369537338</v>
      </c>
      <c r="J77" s="66">
        <v>9.2180746672298817</v>
      </c>
      <c r="K77" s="66">
        <v>10.169516147141028</v>
      </c>
      <c r="M77" s="66">
        <v>0</v>
      </c>
      <c r="N77" s="14">
        <f>M77-K77</f>
        <v>-10.169516147141028</v>
      </c>
    </row>
    <row r="78" spans="2:14">
      <c r="D78" s="49"/>
      <c r="F78" s="66"/>
      <c r="G78" s="2"/>
      <c r="H78" s="2"/>
      <c r="I78" s="2"/>
      <c r="J78" s="2"/>
      <c r="K78" s="2"/>
      <c r="M78" s="66"/>
      <c r="N78" s="66"/>
    </row>
    <row r="79" spans="2:14">
      <c r="B79" s="1" t="s">
        <v>57</v>
      </c>
      <c r="C79" s="53" t="s">
        <v>9</v>
      </c>
      <c r="D79" s="11" t="s">
        <v>10</v>
      </c>
      <c r="F79" s="66">
        <v>0</v>
      </c>
      <c r="G79" s="66">
        <v>0</v>
      </c>
      <c r="H79" s="66">
        <v>1.9521818408970871E-2</v>
      </c>
      <c r="I79" s="66">
        <v>0.25816881788882812</v>
      </c>
      <c r="J79" s="66">
        <v>0.56279587050585911</v>
      </c>
      <c r="K79" s="66">
        <v>0.37728577911804895</v>
      </c>
      <c r="M79" s="66">
        <v>0.76102838350431135</v>
      </c>
      <c r="N79" s="14">
        <f>M79-K79</f>
        <v>0.3837426043862624</v>
      </c>
    </row>
    <row r="80" spans="2:14">
      <c r="D80" s="65"/>
      <c r="F80" s="66"/>
      <c r="G80" s="2"/>
      <c r="H80" s="2"/>
      <c r="I80" s="2"/>
      <c r="J80" s="2"/>
      <c r="K80" s="2"/>
      <c r="M80" s="66"/>
      <c r="N80" s="66"/>
    </row>
    <row r="81" spans="2:14">
      <c r="B81" s="1" t="s">
        <v>58</v>
      </c>
      <c r="C81" s="53" t="s">
        <v>9</v>
      </c>
      <c r="D81" s="11" t="s">
        <v>10</v>
      </c>
      <c r="F81" s="66">
        <v>0</v>
      </c>
      <c r="G81" s="66">
        <v>0.21005543648798117</v>
      </c>
      <c r="H81" s="66">
        <v>1.443179253021055</v>
      </c>
      <c r="I81" s="66">
        <v>2.8930878495750036</v>
      </c>
      <c r="J81" s="66">
        <v>2.8832474147125051</v>
      </c>
      <c r="K81" s="66">
        <v>2.1679708056445346</v>
      </c>
      <c r="M81" s="66">
        <v>0</v>
      </c>
      <c r="N81" s="14">
        <f>M81-K81</f>
        <v>-2.1679708056445346</v>
      </c>
    </row>
    <row r="82" spans="2:14">
      <c r="G82" s="2"/>
      <c r="H82" s="2"/>
      <c r="I82" s="2"/>
      <c r="J82" s="2"/>
      <c r="K82" s="2"/>
    </row>
    <row r="83" spans="2:14">
      <c r="B83" s="19" t="s">
        <v>59</v>
      </c>
      <c r="C83" s="19"/>
      <c r="D83" s="71"/>
      <c r="F83" s="72">
        <f t="shared" ref="F83:K83" si="19">F69+F75+F77+F79+F81</f>
        <v>4.7077225400525595</v>
      </c>
      <c r="G83" s="72">
        <f t="shared" si="19"/>
        <v>7.6491582365318136</v>
      </c>
      <c r="H83" s="72">
        <f t="shared" si="19"/>
        <v>8.5239647426276566</v>
      </c>
      <c r="I83" s="72">
        <f t="shared" si="19"/>
        <v>10.149184934784079</v>
      </c>
      <c r="J83" s="72">
        <f t="shared" si="19"/>
        <v>13.988312711236746</v>
      </c>
      <c r="K83" s="72">
        <f t="shared" si="19"/>
        <v>14.024601111105428</v>
      </c>
      <c r="M83" s="69">
        <f>M69+M75+M77+M79+M81</f>
        <v>1.8335893309592599</v>
      </c>
      <c r="N83" s="69">
        <f>N69+N75+N77+N79+N81</f>
        <v>-12.185243604427983</v>
      </c>
    </row>
    <row r="84" spans="2:14">
      <c r="B84" s="22" t="s">
        <v>17</v>
      </c>
      <c r="C84" s="22"/>
      <c r="D84" s="22"/>
      <c r="E84" s="23"/>
      <c r="F84" s="24"/>
      <c r="G84" s="50">
        <f>G83/F83-1</f>
        <v>0.62481075965161148</v>
      </c>
      <c r="H84" s="50">
        <f>H83/G83-1</f>
        <v>0.11436637588667353</v>
      </c>
      <c r="I84" s="50">
        <f>I83/H83-1</f>
        <v>0.19066481868804885</v>
      </c>
      <c r="J84" s="50">
        <f>J83/I83-1</f>
        <v>0.37826956559781544</v>
      </c>
      <c r="K84" s="50">
        <f>K83/J83-1</f>
        <v>2.5941942118243855E-3</v>
      </c>
      <c r="M84" s="25"/>
      <c r="N84" s="26"/>
    </row>
    <row r="85" spans="2:14" ht="15" thickBot="1">
      <c r="B85" s="2"/>
      <c r="C85" s="2"/>
      <c r="D85" s="2"/>
      <c r="E85" s="2"/>
      <c r="F85" s="2"/>
      <c r="G85" s="2"/>
      <c r="H85" s="2"/>
      <c r="I85" s="2"/>
      <c r="J85" s="2"/>
      <c r="K85" s="2"/>
      <c r="M85" s="2"/>
      <c r="N85" s="2"/>
    </row>
    <row r="86" spans="2:14" ht="15" thickTop="1">
      <c r="B86" s="55" t="s">
        <v>60</v>
      </c>
      <c r="C86" s="55"/>
      <c r="D86" s="55"/>
      <c r="F86" s="56">
        <f t="shared" ref="F86:J86" si="20">F63+F83</f>
        <v>373.88542299901223</v>
      </c>
      <c r="G86" s="56">
        <f t="shared" si="20"/>
        <v>453.36084425115138</v>
      </c>
      <c r="H86" s="56">
        <f t="shared" si="20"/>
        <v>518.31283374312295</v>
      </c>
      <c r="I86" s="56">
        <f t="shared" si="20"/>
        <v>534.62826200768666</v>
      </c>
      <c r="J86" s="56">
        <f t="shared" si="20"/>
        <v>522.01885955299588</v>
      </c>
      <c r="K86" s="56">
        <f>K63+K83</f>
        <v>534.30774628950678</v>
      </c>
      <c r="M86" s="57">
        <f>M63+M83</f>
        <v>877.8192333646216</v>
      </c>
      <c r="N86" s="57">
        <f>N63+N83</f>
        <v>343.51725525083299</v>
      </c>
    </row>
    <row r="87" spans="2:14">
      <c r="B87" s="58" t="s">
        <v>17</v>
      </c>
      <c r="C87" s="60"/>
      <c r="D87" s="60"/>
      <c r="E87" s="2"/>
      <c r="F87" s="61"/>
      <c r="G87" s="61">
        <f>G86/F86-1</f>
        <v>0.21256624720656503</v>
      </c>
      <c r="H87" s="61">
        <f>H86/G86-1</f>
        <v>0.14326775308365547</v>
      </c>
      <c r="I87" s="61">
        <f>I86/H86-1</f>
        <v>3.1477955401447044E-2</v>
      </c>
      <c r="J87" s="61">
        <f>J86/I86-1</f>
        <v>-2.3585364543465714E-2</v>
      </c>
      <c r="K87" s="61">
        <f t="shared" ref="K87" si="21">K86/J86-1</f>
        <v>2.3541078088699541E-2</v>
      </c>
      <c r="M87" s="26"/>
      <c r="N87" s="26"/>
    </row>
    <row r="88" spans="2:14">
      <c r="I88" s="26"/>
      <c r="J88" s="26"/>
      <c r="K88" s="26"/>
    </row>
    <row r="89" spans="2:14">
      <c r="I89" s="26"/>
    </row>
    <row r="90" spans="2:14">
      <c r="B90" s="86" t="s">
        <v>61</v>
      </c>
    </row>
    <row r="92" spans="2:14">
      <c r="B92" s="6" t="s">
        <v>2</v>
      </c>
      <c r="C92" s="6" t="s">
        <v>3</v>
      </c>
      <c r="D92" s="7" t="s">
        <v>4</v>
      </c>
      <c r="F92" s="8">
        <v>2020</v>
      </c>
      <c r="G92" s="8">
        <v>2021</v>
      </c>
      <c r="H92" s="8">
        <v>2022</v>
      </c>
      <c r="I92" s="9">
        <v>2023</v>
      </c>
      <c r="J92" s="9">
        <v>2024</v>
      </c>
      <c r="K92" s="9">
        <v>2025</v>
      </c>
      <c r="L92" s="27"/>
    </row>
    <row r="93" spans="2:14" ht="3" customHeight="1">
      <c r="L93" s="27"/>
    </row>
    <row r="94" spans="2:14">
      <c r="B94" s="1" t="s">
        <v>62</v>
      </c>
      <c r="C94" s="53" t="s">
        <v>9</v>
      </c>
      <c r="D94" s="11" t="s">
        <v>10</v>
      </c>
      <c r="F94" s="81">
        <v>28.948221497999999</v>
      </c>
      <c r="G94" s="81">
        <v>46.885398623999997</v>
      </c>
      <c r="H94" s="81">
        <v>45.303826053000002</v>
      </c>
      <c r="I94" s="81">
        <v>44.518267274000003</v>
      </c>
      <c r="J94" s="81">
        <v>45.100469505</v>
      </c>
      <c r="K94" s="81">
        <v>56.118613766999999</v>
      </c>
    </row>
    <row r="95" spans="2:14">
      <c r="B95" s="1" t="s">
        <v>63</v>
      </c>
      <c r="C95" s="53" t="s">
        <v>9</v>
      </c>
      <c r="D95" s="11" t="s">
        <v>10</v>
      </c>
      <c r="F95" s="81">
        <v>285.244186845</v>
      </c>
      <c r="G95" s="81">
        <v>257.49293764700002</v>
      </c>
      <c r="H95" s="81">
        <v>228.99546036000001</v>
      </c>
      <c r="I95" s="81">
        <v>254.963896331</v>
      </c>
      <c r="J95" s="81">
        <v>259.60224910199997</v>
      </c>
      <c r="K95" s="81">
        <v>242.865008141</v>
      </c>
    </row>
    <row r="96" spans="2:14" ht="3" customHeight="1">
      <c r="B96" s="82"/>
      <c r="C96" s="82"/>
      <c r="D96" s="82"/>
      <c r="F96" s="82"/>
      <c r="G96" s="82"/>
      <c r="H96" s="82"/>
      <c r="I96" s="82"/>
      <c r="J96" s="82"/>
      <c r="K96" s="82"/>
    </row>
    <row r="97" spans="2:11">
      <c r="B97" s="85" t="s">
        <v>64</v>
      </c>
      <c r="C97" s="83"/>
      <c r="D97" s="83"/>
      <c r="F97" s="84">
        <f>SUM(F94:F96)</f>
        <v>314.19240834300001</v>
      </c>
      <c r="G97" s="84">
        <f t="shared" ref="G97:K97" si="22">SUM(G94:G96)</f>
        <v>304.37833627100002</v>
      </c>
      <c r="H97" s="84">
        <f t="shared" si="22"/>
        <v>274.299286413</v>
      </c>
      <c r="I97" s="84">
        <f t="shared" si="22"/>
        <v>299.48216360499998</v>
      </c>
      <c r="J97" s="84">
        <f t="shared" si="22"/>
        <v>304.70271860699995</v>
      </c>
      <c r="K97" s="84">
        <f t="shared" si="22"/>
        <v>298.98362190800003</v>
      </c>
    </row>
    <row r="99" spans="2:11">
      <c r="B99" s="43" t="s">
        <v>65</v>
      </c>
    </row>
  </sheetData>
  <conditionalFormatting sqref="N7:N13 N17:N18">
    <cfRule type="cellIs" dxfId="10" priority="10" operator="lessThan">
      <formula>0</formula>
    </cfRule>
    <cfRule type="cellIs" dxfId="9" priority="11" operator="lessThan">
      <formula>0</formula>
    </cfRule>
  </conditionalFormatting>
  <conditionalFormatting sqref="N7:N13 N48:N54 N56 N58:N59">
    <cfRule type="cellIs" dxfId="8" priority="12" operator="greaterThan">
      <formula>0</formula>
    </cfRule>
  </conditionalFormatting>
  <conditionalFormatting sqref="N17:N21">
    <cfRule type="cellIs" dxfId="7" priority="9" operator="greaterThan">
      <formula>0</formula>
    </cfRule>
  </conditionalFormatting>
  <conditionalFormatting sqref="N21 N48:N54 N56 N58:N59">
    <cfRule type="cellIs" dxfId="6" priority="4" operator="lessThan">
      <formula>0</formula>
    </cfRule>
  </conditionalFormatting>
  <conditionalFormatting sqref="N27">
    <cfRule type="cellIs" dxfId="5" priority="8" operator="greaterThan">
      <formula>0</formula>
    </cfRule>
  </conditionalFormatting>
  <conditionalFormatting sqref="N30">
    <cfRule type="cellIs" dxfId="4" priority="7" operator="greaterThan">
      <formula>0</formula>
    </cfRule>
  </conditionalFormatting>
  <conditionalFormatting sqref="N36:N37">
    <cfRule type="cellIs" dxfId="3" priority="6" operator="lessThan">
      <formula>0</formula>
    </cfRule>
  </conditionalFormatting>
  <conditionalFormatting sqref="N41">
    <cfRule type="cellIs" dxfId="2" priority="5" operator="greaterThan">
      <formula>0</formula>
    </cfRule>
  </conditionalFormatting>
  <conditionalFormatting sqref="N66:N68 N71:N74 N77 N79 N81">
    <cfRule type="cellIs" dxfId="1" priority="3" operator="lessThan">
      <formula>0</formula>
    </cfRule>
  </conditionalFormatting>
  <conditionalFormatting sqref="N71:N73 N7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H45:J4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d25fa36-6e92-4a8c-bcd7-8d2e2e5dc1cc">
      <Terms xmlns="http://schemas.microsoft.com/office/infopath/2007/PartnerControls"/>
    </lcf76f155ced4ddcb4097134ff3c332f>
    <_ip_UnifiedCompliancePolicyProperties xmlns="http://schemas.microsoft.com/sharepoint/v3" xsi:nil="true"/>
    <TaxCatchAll xmlns="2a193445-8f29-4d28-b3a3-ce6182a987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21" ma:contentTypeDescription="Crée un document." ma:contentTypeScope="" ma:versionID="4d14c4c537252da3f211a5b899c0b869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a83877fc4df9c553b5f2740b21a7bb4e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b6b646-3ed7-48ad-b39c-bbf27f50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fd0a5eb-5bd5-4419-8c56-9da7f185a722}" ma:internalName="TaxCatchAll" ma:showField="CatchAllData" ma:web="2a193445-8f29-4d28-b3a3-ce6182a98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D6DD2-C9B6-42D6-A75E-7B8C19B46721}"/>
</file>

<file path=customXml/itemProps2.xml><?xml version="1.0" encoding="utf-8"?>
<ds:datastoreItem xmlns:ds="http://schemas.openxmlformats.org/officeDocument/2006/customXml" ds:itemID="{78704402-EB26-4A66-BE5D-03838B83C651}"/>
</file>

<file path=customXml/itemProps3.xml><?xml version="1.0" encoding="utf-8"?>
<ds:datastoreItem xmlns:ds="http://schemas.openxmlformats.org/officeDocument/2006/customXml" ds:itemID="{2691F959-0F09-4594-A142-FF59749DB7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HENRY</dc:creator>
  <cp:keywords/>
  <dc:description/>
  <cp:lastModifiedBy/>
  <cp:revision/>
  <dcterms:created xsi:type="dcterms:W3CDTF">2015-06-05T18:17:20Z</dcterms:created>
  <dcterms:modified xsi:type="dcterms:W3CDTF">2026-06-04T13:25:24Z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  <property fmtid="{D5CDD505-2E9C-101B-9397-08002B2CF9AE}" pid="3" name="MediaServiceImageTags">
    <vt:lpwstr/>
  </property>
</Properties>
</file>