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P:\31-Investissement\0 Panorama\Edition 2020\_2020 Livrable\Annexes\"/>
    </mc:Choice>
  </mc:AlternateContent>
  <xr:revisionPtr revIDLastSave="0" documentId="13_ncr:1_{45230E9E-9BFC-4FBA-996E-0EC5C65A546E}" xr6:coauthVersionLast="45" xr6:coauthVersionMax="45" xr10:uidLastSave="{00000000-0000-0000-0000-000000000000}"/>
  <bookViews>
    <workbookView xWindow="1740" yWindow="1740" windowWidth="21600" windowHeight="11400" xr2:uid="{FC123C88-B4A6-4EB5-89F7-8B6A44D619B2}"/>
  </bookViews>
  <sheets>
    <sheet name="Annexe 7" sheetId="1" r:id="rId1"/>
  </sheets>
  <definedNames>
    <definedName name="_xlnm.Print_Titles" localSheetId="0">'Annexe 7'!$5:$5</definedName>
    <definedName name="_xlnm.Print_Area" localSheetId="0">'Annexe 7'!$B$4:$O$101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4" i="1" l="1"/>
  <c r="N74" i="1"/>
  <c r="M74" i="1"/>
  <c r="L74" i="1"/>
  <c r="K74" i="1"/>
  <c r="J74" i="1"/>
  <c r="I74" i="1"/>
  <c r="H74" i="1"/>
  <c r="G74" i="1"/>
  <c r="O52" i="1"/>
  <c r="N52" i="1"/>
  <c r="M52" i="1"/>
  <c r="L52" i="1"/>
  <c r="K52" i="1"/>
  <c r="J52" i="1"/>
  <c r="I52" i="1"/>
  <c r="H52" i="1"/>
  <c r="G52" i="1"/>
  <c r="O13" i="1"/>
  <c r="N13" i="1"/>
  <c r="M13" i="1"/>
  <c r="L13" i="1"/>
  <c r="K13" i="1"/>
  <c r="J13" i="1"/>
  <c r="I13" i="1"/>
  <c r="H13" i="1"/>
  <c r="G13" i="1"/>
  <c r="O76" i="1" l="1"/>
  <c r="N76" i="1"/>
  <c r="M76" i="1"/>
  <c r="L76" i="1"/>
  <c r="K76" i="1"/>
  <c r="J76" i="1"/>
  <c r="I76" i="1"/>
  <c r="H76" i="1"/>
  <c r="G76" i="1"/>
  <c r="L72" i="1"/>
  <c r="O72" i="1"/>
  <c r="M72" i="1"/>
  <c r="K72" i="1"/>
  <c r="I72" i="1"/>
  <c r="G72" i="1"/>
  <c r="M66" i="1"/>
  <c r="I66" i="1"/>
  <c r="H83" i="1"/>
  <c r="O100" i="1"/>
  <c r="N100" i="1"/>
  <c r="M100" i="1"/>
  <c r="K100" i="1"/>
  <c r="J100" i="1"/>
  <c r="I100" i="1"/>
  <c r="G100" i="1"/>
  <c r="M99" i="1"/>
  <c r="M49" i="1"/>
  <c r="O80" i="1"/>
  <c r="M80" i="1"/>
  <c r="K80" i="1"/>
  <c r="I80" i="1"/>
  <c r="G80" i="1"/>
  <c r="O97" i="1"/>
  <c r="N97" i="1"/>
  <c r="M97" i="1"/>
  <c r="L97" i="1"/>
  <c r="K97" i="1"/>
  <c r="J97" i="1"/>
  <c r="I97" i="1"/>
  <c r="H97" i="1"/>
  <c r="G97" i="1"/>
  <c r="O98" i="1"/>
  <c r="M98" i="1"/>
  <c r="L98" i="1"/>
  <c r="K98" i="1"/>
  <c r="I98" i="1"/>
  <c r="H98" i="1"/>
  <c r="G98" i="1"/>
  <c r="O94" i="1"/>
  <c r="N94" i="1"/>
  <c r="L94" i="1"/>
  <c r="K94" i="1"/>
  <c r="J94" i="1"/>
  <c r="H94" i="1"/>
  <c r="G94" i="1"/>
  <c r="O96" i="1"/>
  <c r="N96" i="1"/>
  <c r="M96" i="1"/>
  <c r="L96" i="1"/>
  <c r="K96" i="1"/>
  <c r="J96" i="1"/>
  <c r="I96" i="1"/>
  <c r="H96" i="1"/>
  <c r="G96" i="1"/>
  <c r="O95" i="1"/>
  <c r="N95" i="1"/>
  <c r="M95" i="1"/>
  <c r="L95" i="1"/>
  <c r="K95" i="1"/>
  <c r="J95" i="1"/>
  <c r="I95" i="1"/>
  <c r="H95" i="1"/>
  <c r="G95" i="1"/>
  <c r="M39" i="1"/>
  <c r="L12" i="1"/>
  <c r="H12" i="1"/>
  <c r="M12" i="1"/>
  <c r="I82" i="1"/>
  <c r="M51" i="1" l="1"/>
  <c r="J82" i="1"/>
  <c r="J79" i="1"/>
  <c r="N82" i="1"/>
  <c r="G90" i="1"/>
  <c r="G85" i="1"/>
  <c r="G78" i="1"/>
  <c r="K90" i="1"/>
  <c r="O90" i="1"/>
  <c r="O85" i="1"/>
  <c r="O78" i="1"/>
  <c r="I12" i="1"/>
  <c r="G93" i="1"/>
  <c r="G87" i="1"/>
  <c r="G84" i="1"/>
  <c r="G81" i="1"/>
  <c r="K87" i="1"/>
  <c r="K93" i="1"/>
  <c r="K84" i="1"/>
  <c r="O93" i="1"/>
  <c r="O87" i="1"/>
  <c r="O84" i="1"/>
  <c r="O81" i="1"/>
  <c r="J98" i="1"/>
  <c r="N98" i="1"/>
  <c r="K39" i="1"/>
  <c r="J80" i="1"/>
  <c r="J49" i="1"/>
  <c r="N80" i="1"/>
  <c r="N49" i="1"/>
  <c r="H99" i="1"/>
  <c r="H89" i="1"/>
  <c r="L99" i="1"/>
  <c r="L89" i="1"/>
  <c r="G66" i="1"/>
  <c r="K66" i="1"/>
  <c r="O66" i="1"/>
  <c r="I73" i="1"/>
  <c r="J72" i="1"/>
  <c r="N72" i="1"/>
  <c r="K85" i="1"/>
  <c r="M82" i="1"/>
  <c r="M79" i="1"/>
  <c r="J85" i="1"/>
  <c r="J90" i="1"/>
  <c r="J78" i="1"/>
  <c r="J93" i="1"/>
  <c r="J84" i="1"/>
  <c r="J87" i="1"/>
  <c r="J81" i="1"/>
  <c r="J39" i="1"/>
  <c r="I39" i="1"/>
  <c r="O79" i="1"/>
  <c r="H90" i="1"/>
  <c r="H85" i="1"/>
  <c r="H78" i="1"/>
  <c r="J12" i="1"/>
  <c r="L93" i="1"/>
  <c r="L84" i="1"/>
  <c r="L81" i="1"/>
  <c r="L87" i="1"/>
  <c r="L39" i="1"/>
  <c r="I94" i="1"/>
  <c r="M94" i="1"/>
  <c r="I49" i="1"/>
  <c r="J91" i="1"/>
  <c r="J83" i="1"/>
  <c r="J86" i="1"/>
  <c r="J66" i="1"/>
  <c r="N91" i="1"/>
  <c r="N83" i="1"/>
  <c r="N86" i="1"/>
  <c r="N66" i="1"/>
  <c r="M73" i="1"/>
  <c r="K78" i="1"/>
  <c r="I79" i="1"/>
  <c r="O82" i="1"/>
  <c r="N90" i="1"/>
  <c r="N85" i="1"/>
  <c r="N78" i="1"/>
  <c r="N93" i="1"/>
  <c r="N84" i="1"/>
  <c r="N87" i="1"/>
  <c r="N81" i="1"/>
  <c r="N39" i="1"/>
  <c r="G82" i="1"/>
  <c r="G79" i="1"/>
  <c r="K82" i="1"/>
  <c r="K79" i="1"/>
  <c r="L90" i="1"/>
  <c r="L85" i="1"/>
  <c r="L78" i="1"/>
  <c r="N12" i="1"/>
  <c r="H93" i="1"/>
  <c r="H87" i="1"/>
  <c r="H81" i="1"/>
  <c r="H39" i="1"/>
  <c r="H84" i="1"/>
  <c r="H79" i="1"/>
  <c r="H82" i="1"/>
  <c r="L82" i="1"/>
  <c r="L79" i="1"/>
  <c r="I90" i="1"/>
  <c r="I85" i="1"/>
  <c r="I78" i="1"/>
  <c r="M90" i="1"/>
  <c r="M85" i="1"/>
  <c r="M78" i="1"/>
  <c r="G12" i="1"/>
  <c r="K12" i="1"/>
  <c r="O12" i="1"/>
  <c r="I93" i="1"/>
  <c r="I84" i="1"/>
  <c r="I87" i="1"/>
  <c r="I81" i="1"/>
  <c r="M93" i="1"/>
  <c r="M84" i="1"/>
  <c r="M81" i="1"/>
  <c r="M87" i="1"/>
  <c r="G39" i="1"/>
  <c r="O39" i="1"/>
  <c r="H49" i="1"/>
  <c r="H80" i="1"/>
  <c r="L49" i="1"/>
  <c r="J99" i="1"/>
  <c r="J89" i="1"/>
  <c r="N99" i="1"/>
  <c r="N89" i="1"/>
  <c r="H100" i="1"/>
  <c r="L100" i="1"/>
  <c r="H72" i="1"/>
  <c r="N79" i="1"/>
  <c r="L80" i="1"/>
  <c r="K81" i="1"/>
  <c r="I99" i="1"/>
  <c r="I89" i="1"/>
  <c r="G91" i="1"/>
  <c r="G83" i="1"/>
  <c r="G86" i="1"/>
  <c r="K91" i="1"/>
  <c r="K83" i="1"/>
  <c r="K86" i="1"/>
  <c r="O91" i="1"/>
  <c r="O83" i="1"/>
  <c r="O86" i="1"/>
  <c r="M89" i="1"/>
  <c r="G49" i="1"/>
  <c r="K49" i="1"/>
  <c r="O49" i="1"/>
  <c r="H91" i="1"/>
  <c r="H86" i="1"/>
  <c r="L86" i="1"/>
  <c r="L91" i="1"/>
  <c r="L83" i="1"/>
  <c r="G99" i="1"/>
  <c r="G89" i="1"/>
  <c r="K99" i="1"/>
  <c r="K89" i="1"/>
  <c r="O99" i="1"/>
  <c r="O89" i="1"/>
  <c r="I91" i="1"/>
  <c r="I86" i="1"/>
  <c r="I83" i="1"/>
  <c r="M91" i="1"/>
  <c r="M83" i="1"/>
  <c r="M86" i="1"/>
  <c r="H66" i="1"/>
  <c r="L66" i="1"/>
  <c r="G51" i="1" l="1"/>
  <c r="J88" i="1"/>
  <c r="N73" i="1"/>
  <c r="M88" i="1"/>
  <c r="H88" i="1"/>
  <c r="N88" i="1"/>
  <c r="M77" i="1"/>
  <c r="J73" i="1"/>
  <c r="J51" i="1"/>
  <c r="K73" i="1"/>
  <c r="K51" i="1"/>
  <c r="H73" i="1"/>
  <c r="L73" i="1"/>
  <c r="O51" i="1"/>
  <c r="N51" i="1"/>
  <c r="L51" i="1"/>
  <c r="G88" i="1"/>
  <c r="I88" i="1"/>
  <c r="H51" i="1"/>
  <c r="L88" i="1"/>
  <c r="I51" i="1"/>
  <c r="O73" i="1"/>
  <c r="G73" i="1"/>
  <c r="O88" i="1"/>
  <c r="K88" i="1"/>
  <c r="G77" i="1" l="1"/>
  <c r="K77" i="1"/>
  <c r="N77" i="1"/>
  <c r="O77" i="1"/>
  <c r="H77" i="1"/>
  <c r="J77" i="1"/>
  <c r="I77" i="1"/>
  <c r="L77" i="1"/>
</calcChain>
</file>

<file path=xl/sharedStrings.xml><?xml version="1.0" encoding="utf-8"?>
<sst xmlns="http://schemas.openxmlformats.org/spreadsheetml/2006/main" count="257" uniqueCount="135">
  <si>
    <t>(en millions d'euros)</t>
  </si>
  <si>
    <t>(code)</t>
  </si>
  <si>
    <t>(attribution)</t>
  </si>
  <si>
    <t>Bâtiment</t>
  </si>
  <si>
    <t>Systèmes de chauffage</t>
  </si>
  <si>
    <t>chaudières au gaz à condensation</t>
  </si>
  <si>
    <t>INSEE, UNICLIMA</t>
  </si>
  <si>
    <t>BSC</t>
  </si>
  <si>
    <t>en transition</t>
  </si>
  <si>
    <t>chaudières au gaz hors condensation</t>
  </si>
  <si>
    <t>défavorable</t>
  </si>
  <si>
    <t>chaudières au fioul</t>
  </si>
  <si>
    <r>
      <t xml:space="preserve">total </t>
    </r>
    <r>
      <rPr>
        <b/>
        <sz val="12"/>
        <color theme="1"/>
        <rFont val="Helvetica"/>
        <family val="2"/>
        <scheme val="minor"/>
      </rPr>
      <t>bâtiment, fossiles</t>
    </r>
  </si>
  <si>
    <r>
      <t xml:space="preserve">total </t>
    </r>
    <r>
      <rPr>
        <b/>
        <sz val="12"/>
        <color theme="1"/>
        <rFont val="Helvetica"/>
        <family val="2"/>
        <scheme val="minor"/>
      </rPr>
      <t>bâtiment, dont défavorables au climat</t>
    </r>
  </si>
  <si>
    <t>Transports</t>
  </si>
  <si>
    <t>Véhicules particuliers</t>
  </si>
  <si>
    <t>Véhicules particuliers essence, diesel et  autres</t>
  </si>
  <si>
    <t>CGDD</t>
  </si>
  <si>
    <t>TVP</t>
  </si>
  <si>
    <t>Véhicules particuliers hybrides</t>
  </si>
  <si>
    <t>SDES-RSVERO</t>
  </si>
  <si>
    <t>neutre</t>
  </si>
  <si>
    <t>Véhicules particuliers GNV</t>
  </si>
  <si>
    <t>Véhicules particuliers hybrides &lt;50gCO2/km</t>
  </si>
  <si>
    <t>Poids lourds</t>
  </si>
  <si>
    <t>PL diesel</t>
  </si>
  <si>
    <t>TVL</t>
  </si>
  <si>
    <t>PL GNV</t>
  </si>
  <si>
    <t>SDES-RSVERO, IVECO</t>
  </si>
  <si>
    <t>PL hybrides</t>
  </si>
  <si>
    <t>Autobus et autocars</t>
  </si>
  <si>
    <t>Autobus et autocars diesel</t>
  </si>
  <si>
    <t>TVB</t>
  </si>
  <si>
    <t>Autobus et autocars GNV</t>
  </si>
  <si>
    <t>SDES-RSVERO, Transbus</t>
  </si>
  <si>
    <t>Autobus et autocars hybrides</t>
  </si>
  <si>
    <t>VUL</t>
  </si>
  <si>
    <t>VUL diesel</t>
  </si>
  <si>
    <t>TVU</t>
  </si>
  <si>
    <t>VUL GNV</t>
  </si>
  <si>
    <t>SDES-RSVERO, Europe Camions</t>
  </si>
  <si>
    <t>VUL hybrides</t>
  </si>
  <si>
    <t>Matériel de transport aérien</t>
  </si>
  <si>
    <t>Matériel de transport</t>
  </si>
  <si>
    <t>CGDD (CCTN)</t>
  </si>
  <si>
    <t>TVA</t>
  </si>
  <si>
    <t>Matériel roulant ferroviaire</t>
  </si>
  <si>
    <t>Locomotives diesel</t>
  </si>
  <si>
    <t>TVF</t>
  </si>
  <si>
    <t>total véhicules</t>
  </si>
  <si>
    <t>Infrastructures de transport</t>
  </si>
  <si>
    <t>Routes</t>
  </si>
  <si>
    <t>TIR</t>
  </si>
  <si>
    <t>non affecté</t>
  </si>
  <si>
    <t>Fluvial</t>
  </si>
  <si>
    <t>TIL</t>
  </si>
  <si>
    <t>Maritime</t>
  </si>
  <si>
    <t>TIM</t>
  </si>
  <si>
    <t>TCU</t>
  </si>
  <si>
    <t>TIC</t>
  </si>
  <si>
    <t>Aéroports</t>
  </si>
  <si>
    <t>TIA</t>
  </si>
  <si>
    <t>Infrastructures de recharge</t>
  </si>
  <si>
    <t>Bornes GNV</t>
  </si>
  <si>
    <t>AFGNV, GRDF, Gaz Mobilité</t>
  </si>
  <si>
    <t>Stations-service</t>
  </si>
  <si>
    <t>UFIP, Banque des Territoires</t>
  </si>
  <si>
    <t>total infrastructures</t>
  </si>
  <si>
    <r>
      <t xml:space="preserve">total </t>
    </r>
    <r>
      <rPr>
        <b/>
        <sz val="12"/>
        <color theme="1"/>
        <rFont val="Helvetica"/>
        <family val="2"/>
        <scheme val="minor"/>
      </rPr>
      <t>transports, fossiles</t>
    </r>
  </si>
  <si>
    <r>
      <t xml:space="preserve">total </t>
    </r>
    <r>
      <rPr>
        <b/>
        <sz val="12"/>
        <color theme="1"/>
        <rFont val="Helvetica"/>
        <family val="2"/>
        <scheme val="minor"/>
      </rPr>
      <t>transports, dont défavorables au climat</t>
    </r>
  </si>
  <si>
    <t>Branche énergie</t>
  </si>
  <si>
    <t>Exploration</t>
  </si>
  <si>
    <t>Pétrole</t>
  </si>
  <si>
    <t>Total</t>
  </si>
  <si>
    <t>EEP</t>
  </si>
  <si>
    <t>Développement et exploitation</t>
  </si>
  <si>
    <t>Charbon (exploitation terminée)</t>
  </si>
  <si>
    <t>SDES</t>
  </si>
  <si>
    <t>EDC</t>
  </si>
  <si>
    <t>Vermillon REP</t>
  </si>
  <si>
    <t>EDP</t>
  </si>
  <si>
    <t>Gaz (exploitation terminée)</t>
  </si>
  <si>
    <t>EDG</t>
  </si>
  <si>
    <t>Transformation</t>
  </si>
  <si>
    <t>Raffineries et cokeries</t>
  </si>
  <si>
    <t>INSEE</t>
  </si>
  <si>
    <t>ETR</t>
  </si>
  <si>
    <t>Importations</t>
  </si>
  <si>
    <t>Terminaux méthaniers</t>
  </si>
  <si>
    <t>GRT Gaz, EDF</t>
  </si>
  <si>
    <t>EIT</t>
  </si>
  <si>
    <t>Oléoducs</t>
  </si>
  <si>
    <t>TRAPIL</t>
  </si>
  <si>
    <t>EIO</t>
  </si>
  <si>
    <t>total amont énergétique</t>
  </si>
  <si>
    <t>Centrales thermiques</t>
  </si>
  <si>
    <t>Charbon</t>
  </si>
  <si>
    <t>RTE, EDF</t>
  </si>
  <si>
    <t>ECC</t>
  </si>
  <si>
    <t>Fioul</t>
  </si>
  <si>
    <t>ECF</t>
  </si>
  <si>
    <t>Gaz, "fuel switch"</t>
  </si>
  <si>
    <t>RTE, AIE</t>
  </si>
  <si>
    <t>ECG</t>
  </si>
  <si>
    <t>Gaz "hors fuel switch"</t>
  </si>
  <si>
    <t>total centrales thermiques</t>
  </si>
  <si>
    <r>
      <t xml:space="preserve">total </t>
    </r>
    <r>
      <rPr>
        <b/>
        <sz val="11"/>
        <color theme="1"/>
        <rFont val="Helvetica"/>
        <family val="2"/>
        <scheme val="minor"/>
      </rPr>
      <t>branche énergie</t>
    </r>
  </si>
  <si>
    <r>
      <t xml:space="preserve">total </t>
    </r>
    <r>
      <rPr>
        <b/>
        <sz val="12"/>
        <color theme="1"/>
        <rFont val="Helvetica"/>
        <family val="2"/>
        <scheme val="minor"/>
      </rPr>
      <t>branche énergie, dont défavorables au climat</t>
    </r>
  </si>
  <si>
    <t>Ensemble des investissements fossiles</t>
  </si>
  <si>
    <t>fossiles défavorables au climat</t>
  </si>
  <si>
    <t>*</t>
  </si>
  <si>
    <t>fossiles en transition</t>
  </si>
  <si>
    <t>fossiles non-affectés</t>
  </si>
  <si>
    <t>fossiles transports</t>
  </si>
  <si>
    <t>T*</t>
  </si>
  <si>
    <t>fossiles bâtiment</t>
  </si>
  <si>
    <t>B*</t>
  </si>
  <si>
    <t>fossiles énergie</t>
  </si>
  <si>
    <t>E*</t>
  </si>
  <si>
    <t>Voitures particulières</t>
  </si>
  <si>
    <t>Autres véhicules (VUL, PL, etc.)</t>
  </si>
  <si>
    <t>TV*</t>
  </si>
  <si>
    <t>TI*</t>
  </si>
  <si>
    <t>Chaudières</t>
  </si>
  <si>
    <t>Détail transports</t>
  </si>
  <si>
    <t>VP essence et gazole</t>
  </si>
  <si>
    <t>VUL gazole</t>
  </si>
  <si>
    <t>PL gazole</t>
  </si>
  <si>
    <t>Autocars et autobus gazole</t>
  </si>
  <si>
    <t>Stations-essence</t>
  </si>
  <si>
    <t>Panorama des financements climat - Edition 2020</t>
  </si>
  <si>
    <t>www.i4ce.org</t>
  </si>
  <si>
    <t>(sources)</t>
  </si>
  <si>
    <t>Trains du Sud-Ouest, Wikipedia</t>
  </si>
  <si>
    <t>Annexe 7 : Tableau des investissements dans les énergies fossiles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</si>
</sst>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Helvetica"/>
      <family val="2"/>
      <scheme val="minor"/>
    </font>
    <font>
      <sz val="11"/>
      <color rgb="FFFF0000"/>
      <name val="Helvetica"/>
      <family val="2"/>
      <scheme val="minor"/>
    </font>
    <font>
      <b/>
      <sz val="11"/>
      <color theme="1"/>
      <name val="Helvetica"/>
      <family val="2"/>
      <scheme val="minor"/>
    </font>
    <font>
      <b/>
      <sz val="16"/>
      <color theme="1"/>
      <name val="Helvetica"/>
      <family val="2"/>
      <scheme val="minor"/>
    </font>
    <font>
      <b/>
      <sz val="20"/>
      <color theme="1"/>
      <name val="Helvetica"/>
      <family val="2"/>
      <scheme val="minor"/>
    </font>
    <font>
      <b/>
      <sz val="14"/>
      <color theme="1"/>
      <name val="Helvetica"/>
      <family val="2"/>
      <scheme val="minor"/>
    </font>
    <font>
      <sz val="12"/>
      <color theme="1"/>
      <name val="Helvetica"/>
      <family val="2"/>
      <scheme val="minor"/>
    </font>
    <font>
      <b/>
      <sz val="12"/>
      <color theme="1"/>
      <name val="Helvetica"/>
      <family val="2"/>
      <scheme val="minor"/>
    </font>
    <font>
      <b/>
      <sz val="12"/>
      <color theme="0"/>
      <name val="Helvetica"/>
      <family val="2"/>
      <scheme val="minor"/>
    </font>
    <font>
      <sz val="12"/>
      <color theme="0"/>
      <name val="Helvetica"/>
      <family val="2"/>
      <scheme val="minor"/>
    </font>
    <font>
      <sz val="12"/>
      <name val="Helvetica"/>
      <family val="2"/>
      <scheme val="minor"/>
    </font>
    <font>
      <u/>
      <sz val="11"/>
      <color theme="10"/>
      <name val="Helvetic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0" fillId="0" borderId="5" xfId="0" applyNumberFormat="1" applyBorder="1" applyAlignment="1">
      <alignment horizontal="right" vertical="center" indent="1"/>
    </xf>
    <xf numFmtId="0" fontId="5" fillId="0" borderId="4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 vertical="center" indent="2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indent="2"/>
    </xf>
    <xf numFmtId="3" fontId="7" fillId="2" borderId="5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left" vertical="center" indent="2"/>
    </xf>
    <xf numFmtId="0" fontId="0" fillId="2" borderId="4" xfId="0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2"/>
    </xf>
    <xf numFmtId="3" fontId="0" fillId="2" borderId="5" xfId="0" applyNumberFormat="1" applyFill="1" applyBorder="1" applyAlignment="1">
      <alignment horizontal="right" vertical="center" indent="1"/>
    </xf>
    <xf numFmtId="3" fontId="0" fillId="3" borderId="5" xfId="0" applyNumberFormat="1" applyFill="1" applyBorder="1" applyAlignment="1">
      <alignment horizontal="right" vertical="center" indent="1"/>
    </xf>
    <xf numFmtId="1" fontId="0" fillId="0" borderId="3" xfId="0" applyNumberFormat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 indent="2"/>
    </xf>
    <xf numFmtId="3" fontId="8" fillId="4" borderId="5" xfId="0" applyNumberFormat="1" applyFont="1" applyFill="1" applyBorder="1" applyAlignment="1">
      <alignment horizontal="right" vertical="center" indent="1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 indent="2"/>
    </xf>
    <xf numFmtId="3" fontId="10" fillId="0" borderId="5" xfId="0" applyNumberFormat="1" applyFont="1" applyBorder="1" applyAlignment="1">
      <alignment horizontal="right" vertical="center" inden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indent="2"/>
    </xf>
    <xf numFmtId="3" fontId="10" fillId="0" borderId="8" xfId="0" applyNumberFormat="1" applyFont="1" applyBorder="1" applyAlignment="1">
      <alignment horizontal="right" vertical="center" indent="1"/>
    </xf>
    <xf numFmtId="0" fontId="11" fillId="0" borderId="0" xfId="1"/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I4CE">
  <a:themeElements>
    <a:clrScheme name="I4CE Nuancier 1">
      <a:dk1>
        <a:srgbClr val="404041"/>
      </a:dk1>
      <a:lt1>
        <a:sysClr val="window" lastClr="FFFFFF"/>
      </a:lt1>
      <a:dk2>
        <a:srgbClr val="4565AF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643A81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I4CE">
      <a:majorFont>
        <a:latin typeface="LexiaDaMa"/>
        <a:ea typeface=""/>
        <a:cs typeface=""/>
      </a:majorFont>
      <a:minorFont>
        <a:latin typeface="Helvetica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ème I4CE" id="{5E664D94-CAE2-4418-8001-1C97B3931A30}" vid="{A919ECC4-805D-4E2D-87AD-354D4C1295F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4c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C678-C2C3-4AB4-9AF6-D342AC711C15}">
  <sheetPr>
    <pageSetUpPr fitToPage="1"/>
  </sheetPr>
  <dimension ref="B2:P103"/>
  <sheetViews>
    <sheetView showGridLines="0" tabSelected="1" zoomScale="70" zoomScaleNormal="70" zoomScaleSheetLayoutView="85" workbookViewId="0">
      <selection activeCell="H16" sqref="H16"/>
    </sheetView>
  </sheetViews>
  <sheetFormatPr baseColWidth="10" defaultRowHeight="14.25" outlineLevelCol="1" x14ac:dyDescent="0.2"/>
  <cols>
    <col min="1" max="1" width="3.625" customWidth="1"/>
    <col min="2" max="4" width="23.5" customWidth="1"/>
    <col min="5" max="5" width="17.75" hidden="1" customWidth="1" outlineLevel="1"/>
    <col min="6" max="6" width="17.75" customWidth="1" collapsed="1"/>
    <col min="7" max="12" width="12.5" customWidth="1"/>
    <col min="16" max="16" width="19.375" customWidth="1"/>
  </cols>
  <sheetData>
    <row r="2" spans="2:15" ht="26.25" x14ac:dyDescent="0.2">
      <c r="B2" s="36" t="s">
        <v>130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4" spans="2:15" ht="26.25" x14ac:dyDescent="0.2">
      <c r="B4" s="2" t="s">
        <v>134</v>
      </c>
      <c r="G4" s="3"/>
      <c r="H4" s="3"/>
      <c r="I4" s="3"/>
      <c r="J4" s="3"/>
      <c r="K4" s="3"/>
      <c r="L4" s="3"/>
      <c r="M4" s="3"/>
      <c r="N4" s="3"/>
      <c r="O4" s="3"/>
    </row>
    <row r="5" spans="2:15" ht="18" customHeight="1" x14ac:dyDescent="0.2">
      <c r="B5" s="4" t="s">
        <v>0</v>
      </c>
      <c r="C5" s="5"/>
      <c r="D5" s="5" t="s">
        <v>132</v>
      </c>
      <c r="E5" s="35" t="s">
        <v>1</v>
      </c>
      <c r="F5" s="35" t="s">
        <v>2</v>
      </c>
      <c r="G5" s="6">
        <v>2011</v>
      </c>
      <c r="H5" s="6">
        <v>2012</v>
      </c>
      <c r="I5" s="6">
        <v>2013</v>
      </c>
      <c r="J5" s="6">
        <v>2014</v>
      </c>
      <c r="K5" s="6">
        <v>2015</v>
      </c>
      <c r="L5" s="6">
        <v>2016</v>
      </c>
      <c r="M5" s="6">
        <v>2017</v>
      </c>
      <c r="N5" s="6">
        <v>2018</v>
      </c>
      <c r="O5" s="6">
        <v>2019</v>
      </c>
    </row>
    <row r="6" spans="2:15" s="1" customFormat="1" ht="24.95" customHeight="1" x14ac:dyDescent="0.2">
      <c r="B6" s="7" t="s">
        <v>3</v>
      </c>
      <c r="G6" s="8"/>
      <c r="H6" s="8"/>
      <c r="I6" s="8"/>
      <c r="J6" s="8"/>
      <c r="K6" s="8"/>
      <c r="L6" s="8"/>
      <c r="M6" s="8"/>
      <c r="N6" s="8"/>
      <c r="O6" s="8"/>
    </row>
    <row r="7" spans="2:15" s="1" customFormat="1" ht="24.95" customHeight="1" x14ac:dyDescent="0.2">
      <c r="B7" s="9" t="s">
        <v>4</v>
      </c>
      <c r="G7" s="8"/>
      <c r="H7" s="8"/>
      <c r="I7" s="8"/>
      <c r="J7" s="8"/>
      <c r="K7" s="8"/>
      <c r="L7" s="8"/>
      <c r="M7" s="8"/>
      <c r="N7" s="8"/>
      <c r="O7" s="8"/>
    </row>
    <row r="8" spans="2:15" s="10" customFormat="1" ht="18" customHeight="1" x14ac:dyDescent="0.2">
      <c r="B8" s="11" t="s">
        <v>5</v>
      </c>
      <c r="D8" s="12" t="s">
        <v>6</v>
      </c>
      <c r="E8" s="13" t="s">
        <v>7</v>
      </c>
      <c r="F8" s="13" t="s">
        <v>8</v>
      </c>
      <c r="G8" s="8">
        <v>1093.3438051010742</v>
      </c>
      <c r="H8" s="8">
        <v>1132.3936071297126</v>
      </c>
      <c r="I8" s="8">
        <v>1041.2140152742036</v>
      </c>
      <c r="J8" s="8">
        <v>1151.4719478084396</v>
      </c>
      <c r="K8" s="8">
        <v>1342.0837720769268</v>
      </c>
      <c r="L8" s="8">
        <v>1484.101746716246</v>
      </c>
      <c r="M8" s="8">
        <v>1594.0714031137722</v>
      </c>
      <c r="N8" s="8">
        <v>1777.8161348223352</v>
      </c>
      <c r="O8" s="8">
        <v>1683.0428482233506</v>
      </c>
    </row>
    <row r="9" spans="2:15" s="10" customFormat="1" ht="18" customHeight="1" x14ac:dyDescent="0.2">
      <c r="B9" s="11" t="s">
        <v>9</v>
      </c>
      <c r="D9" s="12" t="s">
        <v>6</v>
      </c>
      <c r="E9" s="13" t="s">
        <v>7</v>
      </c>
      <c r="F9" s="13" t="s">
        <v>10</v>
      </c>
      <c r="G9" s="8">
        <v>1168.8403369559767</v>
      </c>
      <c r="H9" s="8">
        <v>1135.7237730021163</v>
      </c>
      <c r="I9" s="8">
        <v>1036.3671532840776</v>
      </c>
      <c r="J9" s="8">
        <v>890.58527235132021</v>
      </c>
      <c r="K9" s="8">
        <v>545.73552694751709</v>
      </c>
      <c r="L9" s="8">
        <v>532.17000000000007</v>
      </c>
      <c r="M9" s="8">
        <v>521.23500000000001</v>
      </c>
      <c r="N9" s="8">
        <v>426.46499999999997</v>
      </c>
      <c r="O9" s="8">
        <v>302.53500000000003</v>
      </c>
    </row>
    <row r="10" spans="2:15" s="10" customFormat="1" ht="18" customHeight="1" x14ac:dyDescent="0.2">
      <c r="B10" s="11" t="s">
        <v>11</v>
      </c>
      <c r="D10" s="12" t="s">
        <v>6</v>
      </c>
      <c r="E10" s="13" t="s">
        <v>7</v>
      </c>
      <c r="F10" s="13" t="s">
        <v>10</v>
      </c>
      <c r="G10" s="8">
        <v>344.36729707631963</v>
      </c>
      <c r="H10" s="8">
        <v>273.14976606377553</v>
      </c>
      <c r="I10" s="8">
        <v>244.04933762591753</v>
      </c>
      <c r="J10" s="8">
        <v>209.54884174482413</v>
      </c>
      <c r="K10" s="8">
        <v>228.94432434625472</v>
      </c>
      <c r="L10" s="8">
        <v>331.9682609039624</v>
      </c>
      <c r="M10" s="8">
        <v>375.65669999999989</v>
      </c>
      <c r="N10" s="8">
        <v>396.23249999999996</v>
      </c>
      <c r="O10" s="8">
        <v>360.35939999999988</v>
      </c>
    </row>
    <row r="11" spans="2:15" s="1" customFormat="1" ht="18" customHeight="1" x14ac:dyDescent="0.2">
      <c r="B11" s="14"/>
      <c r="G11" s="8"/>
      <c r="H11" s="8"/>
      <c r="I11" s="8"/>
      <c r="J11" s="8"/>
      <c r="K11" s="8"/>
      <c r="L11" s="8"/>
      <c r="M11" s="8"/>
      <c r="N11" s="8"/>
      <c r="O11" s="8"/>
    </row>
    <row r="12" spans="2:15" s="15" customFormat="1" ht="24.95" customHeight="1" x14ac:dyDescent="0.2">
      <c r="B12" s="16" t="s">
        <v>12</v>
      </c>
      <c r="C12" s="17"/>
      <c r="D12" s="17"/>
      <c r="E12" s="17"/>
      <c r="F12" s="17"/>
      <c r="G12" s="18">
        <f t="shared" ref="G12:M12" si="0">SUM(G8:G11)</f>
        <v>2606.5514391333704</v>
      </c>
      <c r="H12" s="18">
        <f t="shared" si="0"/>
        <v>2541.2671461956047</v>
      </c>
      <c r="I12" s="18">
        <f t="shared" si="0"/>
        <v>2321.6305061841986</v>
      </c>
      <c r="J12" s="18">
        <f t="shared" si="0"/>
        <v>2251.6060619045838</v>
      </c>
      <c r="K12" s="18">
        <f t="shared" si="0"/>
        <v>2116.7636233706985</v>
      </c>
      <c r="L12" s="18">
        <f t="shared" si="0"/>
        <v>2348.2400076202084</v>
      </c>
      <c r="M12" s="18">
        <f t="shared" si="0"/>
        <v>2490.9631031137724</v>
      </c>
      <c r="N12" s="18">
        <f>SUM(N8:N11)</f>
        <v>2600.5136348223355</v>
      </c>
      <c r="O12" s="18">
        <f>SUM(O8:O11)</f>
        <v>2345.9372482233507</v>
      </c>
    </row>
    <row r="13" spans="2:15" s="15" customFormat="1" ht="24.95" customHeight="1" x14ac:dyDescent="0.2">
      <c r="B13" s="16" t="s">
        <v>13</v>
      </c>
      <c r="C13" s="17"/>
      <c r="D13" s="17"/>
      <c r="E13" s="17"/>
      <c r="F13" s="17" t="s">
        <v>10</v>
      </c>
      <c r="G13" s="18">
        <f>SUMIFS(G$6:G$12,$F$6:$F$12,$F13)</f>
        <v>1513.2076340322963</v>
      </c>
      <c r="H13" s="18">
        <f t="shared" ref="H13:O13" si="1">SUMIFS(H$6:H$12,$F$6:$F$12,$F13)</f>
        <v>1408.8735390658919</v>
      </c>
      <c r="I13" s="18">
        <f t="shared" si="1"/>
        <v>1280.4164909099952</v>
      </c>
      <c r="J13" s="18">
        <f t="shared" si="1"/>
        <v>1100.1341140961445</v>
      </c>
      <c r="K13" s="18">
        <f t="shared" si="1"/>
        <v>774.67985129377178</v>
      </c>
      <c r="L13" s="18">
        <f t="shared" si="1"/>
        <v>864.13826090396242</v>
      </c>
      <c r="M13" s="18">
        <f t="shared" si="1"/>
        <v>896.8916999999999</v>
      </c>
      <c r="N13" s="18">
        <f t="shared" si="1"/>
        <v>822.69749999999999</v>
      </c>
      <c r="O13" s="18">
        <f t="shared" si="1"/>
        <v>662.89439999999991</v>
      </c>
    </row>
    <row r="14" spans="2:15" s="1" customFormat="1" ht="18" customHeight="1" x14ac:dyDescent="0.2">
      <c r="B14" s="14"/>
      <c r="G14" s="8"/>
      <c r="H14" s="8"/>
      <c r="I14" s="8"/>
      <c r="J14" s="8"/>
      <c r="K14" s="8"/>
      <c r="L14" s="8"/>
      <c r="M14" s="8"/>
      <c r="N14" s="8"/>
      <c r="O14" s="8"/>
    </row>
    <row r="15" spans="2:15" s="1" customFormat="1" ht="24.95" customHeight="1" x14ac:dyDescent="0.2">
      <c r="B15" s="7" t="s">
        <v>14</v>
      </c>
      <c r="G15" s="8"/>
      <c r="H15" s="8"/>
      <c r="I15" s="8"/>
      <c r="J15" s="8"/>
      <c r="K15" s="8"/>
      <c r="L15" s="8"/>
      <c r="M15" s="8"/>
      <c r="N15" s="8"/>
      <c r="O15" s="8"/>
    </row>
    <row r="16" spans="2:15" s="1" customFormat="1" ht="24.95" customHeight="1" x14ac:dyDescent="0.2">
      <c r="B16" s="9" t="s">
        <v>15</v>
      </c>
      <c r="G16" s="8"/>
      <c r="H16" s="8"/>
      <c r="I16" s="8"/>
      <c r="J16" s="8"/>
      <c r="K16" s="8"/>
      <c r="L16" s="8"/>
      <c r="M16" s="8"/>
      <c r="N16" s="8"/>
      <c r="O16" s="8"/>
    </row>
    <row r="17" spans="2:15" s="10" customFormat="1" ht="18" customHeight="1" x14ac:dyDescent="0.2">
      <c r="B17" s="11" t="s">
        <v>16</v>
      </c>
      <c r="D17" s="12" t="s">
        <v>17</v>
      </c>
      <c r="E17" s="13" t="s">
        <v>18</v>
      </c>
      <c r="F17" s="13" t="s">
        <v>10</v>
      </c>
      <c r="G17" s="8">
        <v>31192.030323843297</v>
      </c>
      <c r="H17" s="8">
        <v>26732.085735715271</v>
      </c>
      <c r="I17" s="8">
        <v>22376.053783939784</v>
      </c>
      <c r="J17" s="8">
        <v>20529.065431921186</v>
      </c>
      <c r="K17" s="8">
        <v>20883.692756065197</v>
      </c>
      <c r="L17" s="8">
        <v>34783.785947656725</v>
      </c>
      <c r="M17" s="8">
        <v>39237.273614786682</v>
      </c>
      <c r="N17" s="8">
        <v>42748.079824811255</v>
      </c>
      <c r="O17" s="8">
        <v>44282.803379701421</v>
      </c>
    </row>
    <row r="18" spans="2:15" s="10" customFormat="1" ht="18" customHeight="1" x14ac:dyDescent="0.2">
      <c r="B18" s="11" t="s">
        <v>19</v>
      </c>
      <c r="D18" s="12" t="s">
        <v>20</v>
      </c>
      <c r="E18" s="13" t="s">
        <v>18</v>
      </c>
      <c r="F18" s="13" t="s">
        <v>10</v>
      </c>
      <c r="G18" s="8">
        <v>322.7809999656298</v>
      </c>
      <c r="H18" s="8">
        <v>104.37757811423464</v>
      </c>
      <c r="I18" s="8">
        <v>117.28685692407595</v>
      </c>
      <c r="J18" s="8">
        <v>110.68492814831866</v>
      </c>
      <c r="K18" s="8">
        <v>124.4236507142452</v>
      </c>
      <c r="L18" s="8">
        <v>396.8823024571949</v>
      </c>
      <c r="M18" s="8">
        <v>446.59213289628951</v>
      </c>
      <c r="N18" s="8">
        <v>618.11941197942394</v>
      </c>
      <c r="O18" s="8">
        <v>980.54459999369305</v>
      </c>
    </row>
    <row r="19" spans="2:15" s="10" customFormat="1" ht="18" customHeight="1" x14ac:dyDescent="0.2">
      <c r="B19" s="11" t="s">
        <v>16</v>
      </c>
      <c r="D19" s="12" t="s">
        <v>17</v>
      </c>
      <c r="E19" s="13" t="s">
        <v>18</v>
      </c>
      <c r="F19" s="13" t="s">
        <v>21</v>
      </c>
      <c r="G19" s="8">
        <v>14732.239313716542</v>
      </c>
      <c r="H19" s="8">
        <v>15008.78239604874</v>
      </c>
      <c r="I19" s="8">
        <v>17535.73425465207</v>
      </c>
      <c r="J19" s="8">
        <v>20279.931124132389</v>
      </c>
      <c r="K19" s="8">
        <v>23693.762784831095</v>
      </c>
      <c r="L19" s="8">
        <v>13941.569554641772</v>
      </c>
      <c r="M19" s="8">
        <v>13280.177851314442</v>
      </c>
      <c r="N19" s="8">
        <v>9281.6511989968749</v>
      </c>
      <c r="O19" s="8">
        <v>8606.0970899453605</v>
      </c>
    </row>
    <row r="20" spans="2:15" s="10" customFormat="1" ht="18" customHeight="1" x14ac:dyDescent="0.2">
      <c r="B20" s="11" t="s">
        <v>19</v>
      </c>
      <c r="D20" s="12" t="s">
        <v>20</v>
      </c>
      <c r="E20" s="13" t="s">
        <v>18</v>
      </c>
      <c r="F20" s="13" t="s">
        <v>21</v>
      </c>
      <c r="G20" s="8">
        <v>369.16658558171503</v>
      </c>
      <c r="H20" s="8">
        <v>679.99592502779842</v>
      </c>
      <c r="I20" s="8">
        <v>1181.5959034220427</v>
      </c>
      <c r="J20" s="8">
        <v>1041.7109900371222</v>
      </c>
      <c r="K20" s="8">
        <v>1377.5157472316005</v>
      </c>
      <c r="L20" s="8">
        <v>983.17211494930962</v>
      </c>
      <c r="M20" s="8">
        <v>1481.3240524766154</v>
      </c>
      <c r="N20" s="8">
        <v>1936.0371156492131</v>
      </c>
      <c r="O20" s="8">
        <v>2062.5029233413215</v>
      </c>
    </row>
    <row r="21" spans="2:15" s="10" customFormat="1" ht="18" customHeight="1" x14ac:dyDescent="0.2">
      <c r="B21" s="11" t="s">
        <v>22</v>
      </c>
      <c r="D21" s="12" t="s">
        <v>20</v>
      </c>
      <c r="E21" s="13" t="s">
        <v>18</v>
      </c>
      <c r="F21" s="13" t="s">
        <v>21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2:15" s="10" customFormat="1" ht="18" customHeight="1" x14ac:dyDescent="0.2">
      <c r="B22" s="11" t="s">
        <v>23</v>
      </c>
      <c r="D22" s="12" t="s">
        <v>20</v>
      </c>
      <c r="E22" s="13" t="s">
        <v>18</v>
      </c>
      <c r="F22" s="13" t="s">
        <v>8</v>
      </c>
      <c r="G22" s="8">
        <v>1.3319999999999999</v>
      </c>
      <c r="H22" s="8">
        <v>23.384</v>
      </c>
      <c r="I22" s="8">
        <v>33.916049999999998</v>
      </c>
      <c r="J22" s="8">
        <v>100.88319999999999</v>
      </c>
      <c r="K22" s="8">
        <v>191.21328520423157</v>
      </c>
      <c r="L22" s="8">
        <v>245.75181024319068</v>
      </c>
      <c r="M22" s="8">
        <v>380.44617250021656</v>
      </c>
      <c r="N22" s="8">
        <v>422.54015260833268</v>
      </c>
      <c r="O22" s="8">
        <v>637.88857120952298</v>
      </c>
    </row>
    <row r="23" spans="2:15" s="1" customFormat="1" ht="24.95" customHeight="1" x14ac:dyDescent="0.2">
      <c r="B23" s="9" t="s">
        <v>24</v>
      </c>
      <c r="G23" s="8"/>
      <c r="H23" s="8"/>
      <c r="I23" s="8"/>
      <c r="J23" s="8"/>
      <c r="K23" s="8"/>
      <c r="L23" s="8"/>
      <c r="M23" s="8"/>
      <c r="N23" s="8"/>
      <c r="O23" s="8"/>
    </row>
    <row r="24" spans="2:15" s="10" customFormat="1" ht="18" customHeight="1" x14ac:dyDescent="0.2">
      <c r="B24" s="11" t="s">
        <v>25</v>
      </c>
      <c r="D24" s="12" t="s">
        <v>17</v>
      </c>
      <c r="E24" s="13" t="s">
        <v>26</v>
      </c>
      <c r="F24" s="13" t="s">
        <v>10</v>
      </c>
      <c r="G24" s="8">
        <v>3740.68</v>
      </c>
      <c r="H24" s="8">
        <v>3434.34</v>
      </c>
      <c r="I24" s="8">
        <v>3412.24</v>
      </c>
      <c r="J24" s="8">
        <v>2928.5050000000001</v>
      </c>
      <c r="K24" s="8">
        <v>3284.06</v>
      </c>
      <c r="L24" s="8">
        <v>3711.1849999999999</v>
      </c>
      <c r="M24" s="8">
        <v>3914.42</v>
      </c>
      <c r="N24" s="8">
        <v>4185.74</v>
      </c>
      <c r="O24" s="8">
        <v>4221.6949999999997</v>
      </c>
    </row>
    <row r="25" spans="2:15" s="10" customFormat="1" ht="18" customHeight="1" x14ac:dyDescent="0.2">
      <c r="B25" s="11" t="s">
        <v>27</v>
      </c>
      <c r="D25" s="12" t="s">
        <v>28</v>
      </c>
      <c r="E25" s="13" t="s">
        <v>26</v>
      </c>
      <c r="F25" s="13" t="s">
        <v>8</v>
      </c>
      <c r="G25" s="8">
        <v>6.2465000000000002</v>
      </c>
      <c r="H25" s="8">
        <v>4.6345000000000001</v>
      </c>
      <c r="I25" s="8">
        <v>5.8434999999999997</v>
      </c>
      <c r="J25" s="8">
        <v>20.049250000000001</v>
      </c>
      <c r="K25" s="8">
        <v>13.903499999999999</v>
      </c>
      <c r="L25" s="8">
        <v>33.34825</v>
      </c>
      <c r="M25" s="8">
        <v>88.861500000000007</v>
      </c>
      <c r="N25" s="8">
        <v>108.50775</v>
      </c>
      <c r="O25" s="8">
        <v>147.095</v>
      </c>
    </row>
    <row r="26" spans="2:15" s="10" customFormat="1" ht="18" customHeight="1" x14ac:dyDescent="0.2">
      <c r="B26" s="11" t="s">
        <v>29</v>
      </c>
      <c r="D26" s="12" t="s">
        <v>20</v>
      </c>
      <c r="E26" s="13" t="s">
        <v>26</v>
      </c>
      <c r="F26" s="13" t="s">
        <v>8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2:15" s="1" customFormat="1" ht="24.95" customHeight="1" x14ac:dyDescent="0.2">
      <c r="B27" s="9" t="s">
        <v>30</v>
      </c>
      <c r="G27" s="8"/>
      <c r="H27" s="8"/>
      <c r="I27" s="8"/>
      <c r="J27" s="8"/>
      <c r="K27" s="8"/>
      <c r="L27" s="8"/>
      <c r="M27" s="8"/>
      <c r="N27" s="8"/>
      <c r="O27" s="8"/>
    </row>
    <row r="28" spans="2:15" s="10" customFormat="1" ht="18" customHeight="1" x14ac:dyDescent="0.2">
      <c r="B28" s="11" t="s">
        <v>31</v>
      </c>
      <c r="D28" s="12" t="s">
        <v>17</v>
      </c>
      <c r="E28" s="13" t="s">
        <v>32</v>
      </c>
      <c r="F28" s="13" t="s">
        <v>10</v>
      </c>
      <c r="G28" s="8">
        <v>1629</v>
      </c>
      <c r="H28" s="8">
        <v>1417.25</v>
      </c>
      <c r="I28" s="8">
        <v>1592</v>
      </c>
      <c r="J28" s="8">
        <v>1409.75</v>
      </c>
      <c r="K28" s="8">
        <v>1686</v>
      </c>
      <c r="L28" s="8">
        <v>1479.25</v>
      </c>
      <c r="M28" s="8">
        <v>1473.75</v>
      </c>
      <c r="N28" s="8">
        <v>1424.5</v>
      </c>
      <c r="O28" s="8">
        <v>1549.75</v>
      </c>
    </row>
    <row r="29" spans="2:15" s="10" customFormat="1" ht="18" customHeight="1" x14ac:dyDescent="0.2">
      <c r="B29" s="11" t="s">
        <v>33</v>
      </c>
      <c r="D29" s="12" t="s">
        <v>34</v>
      </c>
      <c r="E29" s="13" t="s">
        <v>32</v>
      </c>
      <c r="F29" s="13" t="s">
        <v>8</v>
      </c>
      <c r="G29" s="8">
        <v>73.15925</v>
      </c>
      <c r="H29" s="8">
        <v>110.32414900000001</v>
      </c>
      <c r="I29" s="8">
        <v>89.546922000000009</v>
      </c>
      <c r="J29" s="8">
        <v>54.430482000000005</v>
      </c>
      <c r="K29" s="8">
        <v>39.505995000000006</v>
      </c>
      <c r="L29" s="8">
        <v>28.678425999999998</v>
      </c>
      <c r="M29" s="8">
        <v>50.626201000000002</v>
      </c>
      <c r="N29" s="8">
        <v>53.259934000000001</v>
      </c>
      <c r="O29" s="8">
        <v>55.893667000000001</v>
      </c>
    </row>
    <row r="30" spans="2:15" s="10" customFormat="1" ht="18" customHeight="1" x14ac:dyDescent="0.2">
      <c r="B30" s="11" t="s">
        <v>35</v>
      </c>
      <c r="D30" s="12" t="s">
        <v>34</v>
      </c>
      <c r="E30" s="13" t="s">
        <v>32</v>
      </c>
      <c r="F30" s="13" t="s">
        <v>8</v>
      </c>
      <c r="G30" s="8">
        <v>0</v>
      </c>
      <c r="H30" s="8">
        <v>0</v>
      </c>
      <c r="I30" s="8">
        <v>91.284044000000009</v>
      </c>
      <c r="J30" s="8">
        <v>10.78158</v>
      </c>
      <c r="K30" s="8">
        <v>149.14519000000001</v>
      </c>
      <c r="L30" s="8">
        <v>186.161948</v>
      </c>
      <c r="M30" s="8">
        <v>74.752288000000007</v>
      </c>
      <c r="N30" s="8">
        <v>100.268694</v>
      </c>
      <c r="O30" s="8">
        <v>100.268694</v>
      </c>
    </row>
    <row r="31" spans="2:15" s="1" customFormat="1" ht="24.95" customHeight="1" x14ac:dyDescent="0.2">
      <c r="B31" s="9" t="s">
        <v>36</v>
      </c>
      <c r="G31" s="8"/>
      <c r="H31" s="8"/>
      <c r="I31" s="8"/>
      <c r="J31" s="8"/>
      <c r="K31" s="8"/>
      <c r="L31" s="8"/>
      <c r="M31" s="8"/>
      <c r="N31" s="8"/>
      <c r="O31" s="8"/>
    </row>
    <row r="32" spans="2:15" s="10" customFormat="1" ht="18" customHeight="1" x14ac:dyDescent="0.2">
      <c r="B32" s="11" t="s">
        <v>37</v>
      </c>
      <c r="D32" s="12" t="s">
        <v>17</v>
      </c>
      <c r="E32" s="13" t="s">
        <v>38</v>
      </c>
      <c r="F32" s="13" t="s">
        <v>10</v>
      </c>
      <c r="G32" s="8">
        <v>12568.3968</v>
      </c>
      <c r="H32" s="8">
        <v>11164.8536</v>
      </c>
      <c r="I32" s="8">
        <v>10638.9948</v>
      </c>
      <c r="J32" s="8">
        <v>10813.421417267524</v>
      </c>
      <c r="K32" s="8">
        <v>11014.241474000002</v>
      </c>
      <c r="L32" s="8">
        <v>11916.468879093312</v>
      </c>
      <c r="M32" s="8">
        <v>12726.76380018798</v>
      </c>
      <c r="N32" s="8">
        <v>13272.491803571302</v>
      </c>
      <c r="O32" s="8">
        <v>13838.444</v>
      </c>
    </row>
    <row r="33" spans="2:16" s="10" customFormat="1" ht="18" customHeight="1" x14ac:dyDescent="0.2">
      <c r="B33" s="11" t="s">
        <v>39</v>
      </c>
      <c r="D33" s="12" t="s">
        <v>40</v>
      </c>
      <c r="E33" s="13" t="s">
        <v>38</v>
      </c>
      <c r="F33" s="13" t="s">
        <v>8</v>
      </c>
      <c r="G33" s="8">
        <v>8.5570377669902911</v>
      </c>
      <c r="H33" s="8">
        <v>9.3349502912621354</v>
      </c>
      <c r="I33" s="8">
        <v>9.2052982038834958</v>
      </c>
      <c r="J33" s="8">
        <v>9.0756461165048545</v>
      </c>
      <c r="K33" s="8">
        <v>10.301447669902913</v>
      </c>
      <c r="L33" s="8">
        <v>4.6910482524271844</v>
      </c>
      <c r="M33" s="8">
        <v>28.587069194020653</v>
      </c>
      <c r="N33" s="8">
        <v>18.009853592233007</v>
      </c>
      <c r="O33" s="8">
        <v>26.331160291262133</v>
      </c>
    </row>
    <row r="34" spans="2:16" s="10" customFormat="1" ht="18" customHeight="1" x14ac:dyDescent="0.2">
      <c r="B34" s="11" t="s">
        <v>41</v>
      </c>
      <c r="D34" s="12" t="s">
        <v>40</v>
      </c>
      <c r="E34" s="13" t="s">
        <v>38</v>
      </c>
      <c r="F34" s="13" t="s">
        <v>8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2:16" s="1" customFormat="1" ht="24.95" customHeight="1" x14ac:dyDescent="0.2">
      <c r="B35" s="9" t="s">
        <v>42</v>
      </c>
      <c r="G35" s="8"/>
      <c r="H35" s="8"/>
      <c r="I35" s="8"/>
      <c r="J35" s="8"/>
      <c r="K35" s="8"/>
      <c r="L35" s="8"/>
      <c r="M35" s="8"/>
      <c r="N35" s="8"/>
      <c r="O35" s="8"/>
    </row>
    <row r="36" spans="2:16" s="10" customFormat="1" ht="18" customHeight="1" x14ac:dyDescent="0.2">
      <c r="B36" s="11" t="s">
        <v>43</v>
      </c>
      <c r="D36" s="12" t="s">
        <v>44</v>
      </c>
      <c r="E36" s="13" t="s">
        <v>45</v>
      </c>
      <c r="F36" s="13" t="s">
        <v>10</v>
      </c>
      <c r="G36" s="8">
        <v>1871.4528693173934</v>
      </c>
      <c r="H36" s="8">
        <v>1221.0837396853453</v>
      </c>
      <c r="I36" s="8">
        <v>901.31090943588538</v>
      </c>
      <c r="J36" s="8">
        <v>778.01468459825435</v>
      </c>
      <c r="K36" s="8">
        <v>1063.5491347094508</v>
      </c>
      <c r="L36" s="8">
        <v>1502.5673830000001</v>
      </c>
      <c r="M36" s="8">
        <v>1086.0549262483382</v>
      </c>
      <c r="N36" s="8">
        <v>1013.699904702672</v>
      </c>
      <c r="O36" s="8">
        <v>1044.0145556206303</v>
      </c>
    </row>
    <row r="37" spans="2:16" s="1" customFormat="1" ht="24.95" customHeight="1" x14ac:dyDescent="0.2">
      <c r="B37" s="9" t="s">
        <v>46</v>
      </c>
      <c r="G37" s="8"/>
      <c r="H37" s="8"/>
      <c r="I37" s="8"/>
      <c r="J37" s="8"/>
      <c r="K37" s="8"/>
      <c r="L37" s="8"/>
      <c r="M37" s="8"/>
      <c r="N37" s="8"/>
      <c r="O37" s="8"/>
    </row>
    <row r="38" spans="2:16" s="10" customFormat="1" ht="18" customHeight="1" x14ac:dyDescent="0.2">
      <c r="B38" s="11" t="s">
        <v>47</v>
      </c>
      <c r="D38" s="12" t="s">
        <v>133</v>
      </c>
      <c r="E38" s="13" t="s">
        <v>48</v>
      </c>
      <c r="F38" s="13" t="s">
        <v>10</v>
      </c>
      <c r="G38" s="8">
        <v>111.5</v>
      </c>
      <c r="H38" s="8">
        <v>37.5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69.960000000000008</v>
      </c>
      <c r="P38" s="19"/>
    </row>
    <row r="39" spans="2:16" s="10" customFormat="1" ht="18" customHeight="1" x14ac:dyDescent="0.2">
      <c r="B39" s="20" t="s">
        <v>49</v>
      </c>
      <c r="C39" s="21"/>
      <c r="D39" s="21"/>
      <c r="E39" s="21"/>
      <c r="F39" s="21"/>
      <c r="G39" s="22">
        <f t="shared" ref="G39:N39" si="2">SUM(G17:G38)</f>
        <v>66626.541680191571</v>
      </c>
      <c r="H39" s="22">
        <f t="shared" si="2"/>
        <v>59947.946573882647</v>
      </c>
      <c r="I39" s="22">
        <f t="shared" si="2"/>
        <v>57985.012322577742</v>
      </c>
      <c r="J39" s="22">
        <f t="shared" si="2"/>
        <v>58086.303734221299</v>
      </c>
      <c r="K39" s="22">
        <f t="shared" si="2"/>
        <v>63531.314965425729</v>
      </c>
      <c r="L39" s="22">
        <f t="shared" si="2"/>
        <v>69213.512664293929</v>
      </c>
      <c r="M39" s="22">
        <f t="shared" si="2"/>
        <v>74269.629608604577</v>
      </c>
      <c r="N39" s="22">
        <f t="shared" si="2"/>
        <v>75182.90564391129</v>
      </c>
      <c r="O39" s="22">
        <f>SUM(O17:O38)</f>
        <v>77623.288641103209</v>
      </c>
    </row>
    <row r="40" spans="2:16" s="1" customFormat="1" ht="24.95" customHeight="1" x14ac:dyDescent="0.2">
      <c r="B40" s="9" t="s">
        <v>50</v>
      </c>
      <c r="G40" s="8"/>
      <c r="H40" s="8"/>
      <c r="I40" s="8"/>
      <c r="J40" s="8"/>
      <c r="K40" s="8"/>
      <c r="L40" s="8"/>
      <c r="M40" s="8"/>
      <c r="N40" s="8"/>
      <c r="O40" s="8"/>
    </row>
    <row r="41" spans="2:16" s="10" customFormat="1" ht="18" customHeight="1" x14ac:dyDescent="0.2">
      <c r="B41" s="11" t="s">
        <v>51</v>
      </c>
      <c r="D41" s="12" t="s">
        <v>44</v>
      </c>
      <c r="E41" s="13" t="s">
        <v>52</v>
      </c>
      <c r="F41" s="13" t="s">
        <v>53</v>
      </c>
      <c r="G41" s="8">
        <v>12604.291273999999</v>
      </c>
      <c r="H41" s="8">
        <v>13173.7015314737</v>
      </c>
      <c r="I41" s="8">
        <v>12866.158552000001</v>
      </c>
      <c r="J41" s="8">
        <v>10807.203024</v>
      </c>
      <c r="K41" s="8">
        <v>10011.226322</v>
      </c>
      <c r="L41" s="8">
        <v>9216</v>
      </c>
      <c r="M41" s="8">
        <v>9080</v>
      </c>
      <c r="N41" s="8">
        <v>9632</v>
      </c>
      <c r="O41" s="8">
        <v>9816</v>
      </c>
      <c r="P41" s="19"/>
    </row>
    <row r="42" spans="2:16" s="10" customFormat="1" ht="18" customHeight="1" x14ac:dyDescent="0.2">
      <c r="B42" s="11" t="s">
        <v>54</v>
      </c>
      <c r="D42" s="12" t="s">
        <v>44</v>
      </c>
      <c r="E42" s="13" t="s">
        <v>55</v>
      </c>
      <c r="F42" s="13" t="s">
        <v>8</v>
      </c>
      <c r="G42" s="8">
        <v>264.28799999999995</v>
      </c>
      <c r="H42" s="8">
        <v>235.98699999999999</v>
      </c>
      <c r="I42" s="8">
        <v>224.36399999999998</v>
      </c>
      <c r="J42" s="8">
        <v>179.97000000000003</v>
      </c>
      <c r="K42" s="8">
        <v>164.14399999999998</v>
      </c>
      <c r="L42" s="8">
        <v>192.249</v>
      </c>
      <c r="M42" s="8">
        <v>35.061</v>
      </c>
      <c r="N42" s="8">
        <v>226.32</v>
      </c>
      <c r="O42" s="8">
        <v>163</v>
      </c>
      <c r="P42" s="19"/>
    </row>
    <row r="43" spans="2:16" s="10" customFormat="1" ht="18" customHeight="1" x14ac:dyDescent="0.2">
      <c r="B43" s="11" t="s">
        <v>56</v>
      </c>
      <c r="D43" s="12" t="s">
        <v>44</v>
      </c>
      <c r="E43" s="13" t="s">
        <v>57</v>
      </c>
      <c r="F43" s="13" t="s">
        <v>8</v>
      </c>
      <c r="G43" s="8">
        <v>215</v>
      </c>
      <c r="H43" s="8">
        <v>228</v>
      </c>
      <c r="I43" s="8">
        <v>323</v>
      </c>
      <c r="J43" s="8">
        <v>340.07000000000005</v>
      </c>
      <c r="K43" s="8">
        <v>307.52073900000005</v>
      </c>
      <c r="L43" s="8">
        <v>353.64884984999998</v>
      </c>
      <c r="M43" s="8">
        <v>273</v>
      </c>
      <c r="N43" s="8">
        <v>301</v>
      </c>
      <c r="O43" s="8">
        <v>301</v>
      </c>
      <c r="P43" s="19"/>
    </row>
    <row r="44" spans="2:16" s="10" customFormat="1" ht="18" customHeight="1" x14ac:dyDescent="0.2">
      <c r="B44" s="11" t="s">
        <v>58</v>
      </c>
      <c r="D44" s="12" t="s">
        <v>44</v>
      </c>
      <c r="E44" s="13" t="s">
        <v>59</v>
      </c>
      <c r="F44" s="13" t="s">
        <v>8</v>
      </c>
      <c r="G44" s="8">
        <v>2538.2059999999997</v>
      </c>
      <c r="H44" s="8">
        <v>3121.3069999999998</v>
      </c>
      <c r="I44" s="8">
        <v>3441.7270000000003</v>
      </c>
      <c r="J44" s="8">
        <v>3731.5569999999998</v>
      </c>
      <c r="K44" s="8">
        <v>4027.2036450000001</v>
      </c>
      <c r="L44" s="8">
        <v>4657.2605903250005</v>
      </c>
      <c r="M44" s="8">
        <v>5340.9447560777098</v>
      </c>
      <c r="N44" s="8">
        <v>6002.5892199700002</v>
      </c>
      <c r="O44" s="8">
        <v>6310</v>
      </c>
      <c r="P44" s="19"/>
    </row>
    <row r="45" spans="2:16" s="10" customFormat="1" ht="18" customHeight="1" x14ac:dyDescent="0.2">
      <c r="B45" s="11" t="s">
        <v>60</v>
      </c>
      <c r="D45" s="12" t="s">
        <v>44</v>
      </c>
      <c r="E45" s="13" t="s">
        <v>61</v>
      </c>
      <c r="F45" s="13" t="s">
        <v>10</v>
      </c>
      <c r="G45" s="8">
        <v>1956.8285559563246</v>
      </c>
      <c r="H45" s="8">
        <v>1786.1602811463317</v>
      </c>
      <c r="I45" s="8">
        <v>1981.09214510727</v>
      </c>
      <c r="J45" s="8">
        <v>1446.7331257939206</v>
      </c>
      <c r="K45" s="8">
        <v>1592.5757681035675</v>
      </c>
      <c r="L45" s="8">
        <v>2664.2978080000003</v>
      </c>
      <c r="M45" s="8">
        <v>2620.8947523016868</v>
      </c>
      <c r="N45" s="8">
        <v>2752.3148368573438</v>
      </c>
      <c r="O45" s="8">
        <v>2899.6316519038928</v>
      </c>
      <c r="P45" s="19"/>
    </row>
    <row r="46" spans="2:16" s="1" customFormat="1" ht="24.95" customHeight="1" x14ac:dyDescent="0.2">
      <c r="B46" s="9" t="s">
        <v>62</v>
      </c>
      <c r="G46" s="8"/>
      <c r="H46" s="8"/>
      <c r="I46" s="8"/>
      <c r="J46" s="8"/>
      <c r="K46" s="8"/>
      <c r="L46" s="8"/>
      <c r="M46" s="8"/>
      <c r="N46" s="8"/>
      <c r="O46" s="8"/>
    </row>
    <row r="47" spans="2:16" s="10" customFormat="1" ht="18" customHeight="1" x14ac:dyDescent="0.2">
      <c r="B47" s="11" t="s">
        <v>63</v>
      </c>
      <c r="D47" s="12" t="s">
        <v>64</v>
      </c>
      <c r="E47" s="13" t="s">
        <v>52</v>
      </c>
      <c r="F47" s="13" t="s">
        <v>8</v>
      </c>
      <c r="G47" s="23">
        <v>15.594871794871796</v>
      </c>
      <c r="H47" s="23">
        <v>117.03205128205127</v>
      </c>
      <c r="I47" s="23">
        <v>27.23617788461539</v>
      </c>
      <c r="J47" s="23">
        <v>28.486177884615365</v>
      </c>
      <c r="K47" s="23">
        <v>28.48617788461539</v>
      </c>
      <c r="L47" s="23">
        <v>34.361177884615387</v>
      </c>
      <c r="M47" s="23">
        <v>22.5</v>
      </c>
      <c r="N47" s="23">
        <v>41.25</v>
      </c>
      <c r="O47" s="23">
        <v>27.875</v>
      </c>
    </row>
    <row r="48" spans="2:16" s="10" customFormat="1" ht="18" customHeight="1" x14ac:dyDescent="0.2">
      <c r="B48" s="11" t="s">
        <v>65</v>
      </c>
      <c r="D48" s="12" t="s">
        <v>66</v>
      </c>
      <c r="E48" s="13" t="s">
        <v>52</v>
      </c>
      <c r="F48" s="13" t="s">
        <v>10</v>
      </c>
      <c r="G48" s="8">
        <v>4.5187799999999996</v>
      </c>
      <c r="H48" s="8">
        <v>12.426644999999999</v>
      </c>
      <c r="I48" s="8">
        <v>12.050079999999999</v>
      </c>
      <c r="J48" s="8">
        <v>19.581379999999999</v>
      </c>
      <c r="K48" s="8">
        <v>15.439164999999999</v>
      </c>
      <c r="L48" s="8">
        <v>9.4141250000000003</v>
      </c>
      <c r="M48" s="8">
        <v>7.1547349999999996</v>
      </c>
      <c r="N48" s="8">
        <v>59.49727</v>
      </c>
      <c r="O48" s="8">
        <v>4.5187799999999996</v>
      </c>
    </row>
    <row r="49" spans="2:15" s="10" customFormat="1" ht="18" customHeight="1" x14ac:dyDescent="0.2">
      <c r="B49" s="20" t="s">
        <v>67</v>
      </c>
      <c r="C49" s="21"/>
      <c r="D49" s="21"/>
      <c r="E49" s="21"/>
      <c r="F49" s="21"/>
      <c r="G49" s="22">
        <f t="shared" ref="G49:L49" si="3">SUM(G40:G48)</f>
        <v>17598.727481751193</v>
      </c>
      <c r="H49" s="22">
        <f t="shared" si="3"/>
        <v>18674.614508902079</v>
      </c>
      <c r="I49" s="22">
        <f t="shared" si="3"/>
        <v>18875.627954991891</v>
      </c>
      <c r="J49" s="22">
        <f t="shared" si="3"/>
        <v>16553.600707678539</v>
      </c>
      <c r="K49" s="22">
        <f t="shared" si="3"/>
        <v>16146.595816988183</v>
      </c>
      <c r="L49" s="22">
        <f t="shared" si="3"/>
        <v>17127.231551059616</v>
      </c>
      <c r="M49" s="22">
        <f>SUM(M40:M48)</f>
        <v>17379.555243379396</v>
      </c>
      <c r="N49" s="22">
        <f>SUM(N40:N48)</f>
        <v>19014.971326827341</v>
      </c>
      <c r="O49" s="22">
        <f>SUM(O40:O48)</f>
        <v>19522.02543190389</v>
      </c>
    </row>
    <row r="50" spans="2:15" s="1" customFormat="1" ht="18" customHeight="1" x14ac:dyDescent="0.2">
      <c r="B50" s="14"/>
      <c r="G50" s="8"/>
      <c r="H50" s="8"/>
      <c r="I50" s="8"/>
      <c r="J50" s="8"/>
      <c r="K50" s="8"/>
      <c r="L50" s="8"/>
      <c r="M50" s="8"/>
      <c r="N50" s="8"/>
      <c r="O50" s="8"/>
    </row>
    <row r="51" spans="2:15" s="15" customFormat="1" ht="24.95" customHeight="1" x14ac:dyDescent="0.2">
      <c r="B51" s="16" t="s">
        <v>68</v>
      </c>
      <c r="C51" s="17"/>
      <c r="D51" s="17"/>
      <c r="E51" s="17"/>
      <c r="F51" s="17"/>
      <c r="G51" s="18">
        <f t="shared" ref="G51:M51" si="4">G39+G49</f>
        <v>84225.269161942764</v>
      </c>
      <c r="H51" s="18">
        <f t="shared" si="4"/>
        <v>78622.561082784727</v>
      </c>
      <c r="I51" s="18">
        <f t="shared" si="4"/>
        <v>76860.640277569633</v>
      </c>
      <c r="J51" s="18">
        <f t="shared" si="4"/>
        <v>74639.904441899838</v>
      </c>
      <c r="K51" s="18">
        <f t="shared" si="4"/>
        <v>79677.910782413906</v>
      </c>
      <c r="L51" s="18">
        <f t="shared" si="4"/>
        <v>86340.744215353538</v>
      </c>
      <c r="M51" s="18">
        <f t="shared" si="4"/>
        <v>91649.18485198397</v>
      </c>
      <c r="N51" s="18">
        <f>N39+N49</f>
        <v>94197.876970738638</v>
      </c>
      <c r="O51" s="18">
        <f>O39+O49</f>
        <v>97145.314073007103</v>
      </c>
    </row>
    <row r="52" spans="2:15" s="15" customFormat="1" ht="24.95" customHeight="1" x14ac:dyDescent="0.2">
      <c r="B52" s="16" t="s">
        <v>69</v>
      </c>
      <c r="C52" s="17"/>
      <c r="D52" s="17"/>
      <c r="E52" s="17"/>
      <c r="F52" s="17" t="s">
        <v>10</v>
      </c>
      <c r="G52" s="18">
        <f>SUMIFS(G$15:G$51,$F$15:$F$51,$F52)</f>
        <v>53397.188329082644</v>
      </c>
      <c r="H52" s="18">
        <f t="shared" ref="H52:O52" si="5">SUMIFS(H$15:H$51,$F$15:$F$51,$F52)</f>
        <v>45910.077579661185</v>
      </c>
      <c r="I52" s="18">
        <f t="shared" si="5"/>
        <v>41031.028575407021</v>
      </c>
      <c r="J52" s="18">
        <f t="shared" si="5"/>
        <v>38035.755967729208</v>
      </c>
      <c r="K52" s="18">
        <f t="shared" si="5"/>
        <v>39663.981948592467</v>
      </c>
      <c r="L52" s="18">
        <f t="shared" si="5"/>
        <v>56463.851445207241</v>
      </c>
      <c r="M52" s="18">
        <f t="shared" si="5"/>
        <v>61512.903961420969</v>
      </c>
      <c r="N52" s="18">
        <f t="shared" si="5"/>
        <v>66074.44305192199</v>
      </c>
      <c r="O52" s="18">
        <f t="shared" si="5"/>
        <v>68891.361967219636</v>
      </c>
    </row>
    <row r="53" spans="2:15" s="1" customFormat="1" ht="18" customHeight="1" x14ac:dyDescent="0.2">
      <c r="B53" s="14"/>
      <c r="G53" s="8"/>
      <c r="H53" s="8"/>
      <c r="I53" s="8"/>
      <c r="J53" s="8"/>
      <c r="K53" s="8"/>
      <c r="L53" s="8"/>
      <c r="M53" s="8"/>
      <c r="N53" s="8"/>
      <c r="O53" s="8"/>
    </row>
    <row r="54" spans="2:15" s="1" customFormat="1" ht="24.95" customHeight="1" x14ac:dyDescent="0.2">
      <c r="B54" s="7" t="s">
        <v>70</v>
      </c>
      <c r="G54" s="8"/>
      <c r="H54" s="8"/>
      <c r="I54" s="8"/>
      <c r="J54" s="8"/>
      <c r="K54" s="8"/>
      <c r="L54" s="8"/>
      <c r="M54" s="8"/>
      <c r="N54" s="8"/>
      <c r="O54" s="8"/>
    </row>
    <row r="55" spans="2:15" s="1" customFormat="1" ht="24.95" customHeight="1" x14ac:dyDescent="0.2">
      <c r="B55" s="9" t="s">
        <v>71</v>
      </c>
      <c r="G55" s="8"/>
      <c r="H55" s="8"/>
      <c r="I55" s="8"/>
      <c r="J55" s="8"/>
      <c r="K55" s="8"/>
      <c r="L55" s="8"/>
      <c r="M55" s="8"/>
      <c r="N55" s="8"/>
      <c r="O55" s="8"/>
    </row>
    <row r="56" spans="2:15" s="10" customFormat="1" ht="18" customHeight="1" x14ac:dyDescent="0.2">
      <c r="B56" s="11" t="s">
        <v>72</v>
      </c>
      <c r="D56" s="12" t="s">
        <v>73</v>
      </c>
      <c r="E56" s="13" t="s">
        <v>74</v>
      </c>
      <c r="F56" s="13" t="s">
        <v>10</v>
      </c>
      <c r="G56" s="8">
        <v>40</v>
      </c>
      <c r="H56" s="8">
        <v>80</v>
      </c>
      <c r="I56" s="8">
        <v>80</v>
      </c>
      <c r="J56" s="8">
        <v>0</v>
      </c>
      <c r="K56" s="8">
        <v>0</v>
      </c>
      <c r="L56" s="8">
        <v>0</v>
      </c>
      <c r="M56" s="8">
        <v>0</v>
      </c>
      <c r="N56" s="8">
        <v>50</v>
      </c>
      <c r="O56" s="8">
        <v>50</v>
      </c>
    </row>
    <row r="57" spans="2:15" s="1" customFormat="1" ht="24.95" customHeight="1" x14ac:dyDescent="0.2">
      <c r="B57" s="9" t="s">
        <v>75</v>
      </c>
      <c r="G57" s="8"/>
      <c r="H57" s="8"/>
      <c r="I57" s="8"/>
      <c r="J57" s="8"/>
      <c r="K57" s="8"/>
      <c r="L57" s="8"/>
      <c r="M57" s="8"/>
      <c r="N57" s="8"/>
      <c r="O57" s="8"/>
    </row>
    <row r="58" spans="2:15" s="10" customFormat="1" ht="18" customHeight="1" x14ac:dyDescent="0.2">
      <c r="B58" s="11" t="s">
        <v>76</v>
      </c>
      <c r="D58" s="12" t="s">
        <v>77</v>
      </c>
      <c r="E58" s="13" t="s">
        <v>78</v>
      </c>
      <c r="F58" s="13" t="s">
        <v>10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</row>
    <row r="59" spans="2:15" s="10" customFormat="1" ht="18" customHeight="1" x14ac:dyDescent="0.2">
      <c r="B59" s="11" t="s">
        <v>72</v>
      </c>
      <c r="D59" s="12" t="s">
        <v>79</v>
      </c>
      <c r="E59" s="13" t="s">
        <v>80</v>
      </c>
      <c r="F59" s="13" t="s">
        <v>10</v>
      </c>
      <c r="G59" s="8">
        <v>77.577865368266473</v>
      </c>
      <c r="H59" s="8">
        <v>35.910262240412315</v>
      </c>
      <c r="I59" s="8">
        <v>72.785149735334642</v>
      </c>
      <c r="J59" s="8">
        <v>121.90099662301293</v>
      </c>
      <c r="K59" s="8">
        <v>84.504454854413524</v>
      </c>
      <c r="L59" s="8">
        <v>65.45868513423774</v>
      </c>
      <c r="M59" s="8">
        <v>60.868840156758104</v>
      </c>
      <c r="N59" s="8">
        <v>69.868995633187765</v>
      </c>
      <c r="O59" s="8">
        <v>65.871461634324376</v>
      </c>
    </row>
    <row r="60" spans="2:15" s="10" customFormat="1" ht="18" customHeight="1" x14ac:dyDescent="0.2">
      <c r="B60" s="11" t="s">
        <v>81</v>
      </c>
      <c r="D60" s="12" t="s">
        <v>77</v>
      </c>
      <c r="E60" s="13" t="s">
        <v>82</v>
      </c>
      <c r="F60" s="13" t="s">
        <v>10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</row>
    <row r="61" spans="2:15" s="1" customFormat="1" ht="24.95" customHeight="1" x14ac:dyDescent="0.2">
      <c r="B61" s="9" t="s">
        <v>83</v>
      </c>
      <c r="G61" s="8"/>
      <c r="H61" s="8"/>
      <c r="I61" s="8"/>
      <c r="J61" s="8"/>
      <c r="K61" s="8"/>
      <c r="L61" s="8"/>
      <c r="M61" s="8"/>
      <c r="N61" s="8"/>
      <c r="O61" s="8"/>
    </row>
    <row r="62" spans="2:15" s="10" customFormat="1" ht="18" customHeight="1" x14ac:dyDescent="0.2">
      <c r="B62" s="11" t="s">
        <v>84</v>
      </c>
      <c r="D62" s="12" t="s">
        <v>85</v>
      </c>
      <c r="E62" s="13" t="s">
        <v>86</v>
      </c>
      <c r="F62" s="13" t="s">
        <v>10</v>
      </c>
      <c r="G62" s="8">
        <v>496.30399999999997</v>
      </c>
      <c r="H62" s="8">
        <v>1000.381</v>
      </c>
      <c r="I62" s="8">
        <v>672.452</v>
      </c>
      <c r="J62" s="8">
        <v>650.64200000000005</v>
      </c>
      <c r="K62" s="8">
        <v>562.40599999999995</v>
      </c>
      <c r="L62" s="8">
        <v>672.928</v>
      </c>
      <c r="M62" s="8">
        <v>740.82</v>
      </c>
      <c r="N62" s="8">
        <v>768.12400000000002</v>
      </c>
      <c r="O62" s="8">
        <v>794.255</v>
      </c>
    </row>
    <row r="63" spans="2:15" s="1" customFormat="1" ht="24.95" customHeight="1" x14ac:dyDescent="0.2">
      <c r="B63" s="9" t="s">
        <v>87</v>
      </c>
      <c r="G63" s="8"/>
      <c r="H63" s="8"/>
      <c r="I63" s="8"/>
      <c r="J63" s="8"/>
      <c r="K63" s="8"/>
      <c r="L63" s="8"/>
      <c r="M63" s="8"/>
      <c r="N63" s="8"/>
      <c r="O63" s="8"/>
    </row>
    <row r="64" spans="2:15" s="10" customFormat="1" ht="18" customHeight="1" x14ac:dyDescent="0.2">
      <c r="B64" s="11" t="s">
        <v>88</v>
      </c>
      <c r="D64" s="12" t="s">
        <v>89</v>
      </c>
      <c r="E64" s="13" t="s">
        <v>90</v>
      </c>
      <c r="F64" s="13" t="s">
        <v>10</v>
      </c>
      <c r="G64" s="8">
        <v>18.75</v>
      </c>
      <c r="H64" s="8">
        <v>18.75</v>
      </c>
      <c r="I64" s="8">
        <v>218.75</v>
      </c>
      <c r="J64" s="8">
        <v>218.75</v>
      </c>
      <c r="K64" s="8">
        <v>218.75</v>
      </c>
      <c r="L64" s="8">
        <v>200</v>
      </c>
      <c r="M64" s="8">
        <v>200</v>
      </c>
      <c r="N64" s="8">
        <v>0</v>
      </c>
      <c r="O64" s="8">
        <v>58</v>
      </c>
    </row>
    <row r="65" spans="2:15" s="10" customFormat="1" ht="18" customHeight="1" x14ac:dyDescent="0.2">
      <c r="B65" s="11" t="s">
        <v>91</v>
      </c>
      <c r="D65" s="12" t="s">
        <v>92</v>
      </c>
      <c r="E65" s="13" t="s">
        <v>93</v>
      </c>
      <c r="F65" s="13" t="s">
        <v>10</v>
      </c>
      <c r="G65" s="8">
        <v>0</v>
      </c>
      <c r="H65" s="8">
        <v>0</v>
      </c>
      <c r="I65" s="8">
        <v>10.83</v>
      </c>
      <c r="J65" s="8">
        <v>10.52</v>
      </c>
      <c r="K65" s="8">
        <v>10.119999999999999</v>
      </c>
      <c r="L65" s="8">
        <v>11.64</v>
      </c>
      <c r="M65" s="8">
        <v>8.4</v>
      </c>
      <c r="N65" s="8">
        <v>9.27</v>
      </c>
      <c r="O65" s="8">
        <v>8.7899999999999991</v>
      </c>
    </row>
    <row r="66" spans="2:15" s="10" customFormat="1" ht="18" customHeight="1" x14ac:dyDescent="0.2">
      <c r="B66" s="20" t="s">
        <v>94</v>
      </c>
      <c r="C66" s="21"/>
      <c r="D66" s="21"/>
      <c r="E66" s="21"/>
      <c r="F66" s="21"/>
      <c r="G66" s="22">
        <f>SUM(G56:G65)</f>
        <v>632.6318653682664</v>
      </c>
      <c r="H66" s="22">
        <f t="shared" ref="H66:M66" si="6">SUM(H56:H65)</f>
        <v>1135.0412622404124</v>
      </c>
      <c r="I66" s="22">
        <f t="shared" si="6"/>
        <v>1054.8171497353346</v>
      </c>
      <c r="J66" s="22">
        <f t="shared" si="6"/>
        <v>1001.812996623013</v>
      </c>
      <c r="K66" s="22">
        <f t="shared" si="6"/>
        <v>875.78045485441351</v>
      </c>
      <c r="L66" s="22">
        <f t="shared" si="6"/>
        <v>950.02668513423771</v>
      </c>
      <c r="M66" s="22">
        <f t="shared" si="6"/>
        <v>1010.0888401567581</v>
      </c>
      <c r="N66" s="22">
        <f>SUM(N56:N65)</f>
        <v>897.26299563318776</v>
      </c>
      <c r="O66" s="22">
        <f>SUM(O56:O65)</f>
        <v>976.91646163432438</v>
      </c>
    </row>
    <row r="67" spans="2:15" s="1" customFormat="1" ht="24.95" customHeight="1" x14ac:dyDescent="0.2">
      <c r="B67" s="9" t="s">
        <v>95</v>
      </c>
      <c r="G67" s="8"/>
      <c r="H67" s="8"/>
      <c r="I67" s="8"/>
      <c r="J67" s="8"/>
      <c r="K67" s="8"/>
      <c r="L67" s="8"/>
      <c r="M67" s="8"/>
      <c r="N67" s="8"/>
      <c r="O67" s="8"/>
    </row>
    <row r="68" spans="2:15" s="10" customFormat="1" ht="18" customHeight="1" x14ac:dyDescent="0.2">
      <c r="B68" s="11" t="s">
        <v>96</v>
      </c>
      <c r="D68" s="12" t="s">
        <v>97</v>
      </c>
      <c r="E68" s="13" t="s">
        <v>98</v>
      </c>
      <c r="F68" s="13" t="s">
        <v>10</v>
      </c>
      <c r="G68" s="8">
        <v>0</v>
      </c>
      <c r="H68" s="8">
        <v>0</v>
      </c>
      <c r="I68" s="8">
        <v>0</v>
      </c>
      <c r="J68" s="8">
        <v>0</v>
      </c>
      <c r="K68" s="8">
        <v>265</v>
      </c>
      <c r="L68" s="8">
        <v>265</v>
      </c>
      <c r="M68" s="8">
        <v>0</v>
      </c>
      <c r="N68" s="8">
        <v>0</v>
      </c>
      <c r="O68" s="8">
        <v>0</v>
      </c>
    </row>
    <row r="69" spans="2:15" s="10" customFormat="1" ht="18" customHeight="1" x14ac:dyDescent="0.2">
      <c r="B69" s="11" t="s">
        <v>99</v>
      </c>
      <c r="D69" s="12" t="s">
        <v>97</v>
      </c>
      <c r="E69" s="13" t="s">
        <v>100</v>
      </c>
      <c r="F69" s="13" t="s">
        <v>10</v>
      </c>
      <c r="G69" s="8">
        <v>225</v>
      </c>
      <c r="H69" s="8">
        <v>225</v>
      </c>
      <c r="I69" s="8">
        <v>225</v>
      </c>
      <c r="J69" s="8">
        <v>100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</row>
    <row r="70" spans="2:15" s="10" customFormat="1" ht="18" customHeight="1" x14ac:dyDescent="0.2">
      <c r="B70" s="11" t="s">
        <v>101</v>
      </c>
      <c r="D70" s="12" t="s">
        <v>102</v>
      </c>
      <c r="E70" s="13" t="s">
        <v>103</v>
      </c>
      <c r="F70" s="13" t="s">
        <v>8</v>
      </c>
      <c r="G70" s="8">
        <v>125.38800000000001</v>
      </c>
      <c r="H70" s="8">
        <v>754.4951999999995</v>
      </c>
      <c r="I70" s="8">
        <v>0</v>
      </c>
      <c r="J70" s="8">
        <v>0</v>
      </c>
      <c r="K70" s="8">
        <v>372.75840000000028</v>
      </c>
      <c r="L70" s="8">
        <v>648.14759999999978</v>
      </c>
      <c r="M70" s="8">
        <v>204.10380000000058</v>
      </c>
      <c r="N70" s="8">
        <v>165.32640000000029</v>
      </c>
      <c r="O70" s="8">
        <v>34.752599999999717</v>
      </c>
    </row>
    <row r="71" spans="2:15" s="10" customFormat="1" ht="18" customHeight="1" x14ac:dyDescent="0.2">
      <c r="B71" s="11" t="s">
        <v>104</v>
      </c>
      <c r="D71" s="12" t="s">
        <v>102</v>
      </c>
      <c r="E71" s="13" t="s">
        <v>103</v>
      </c>
      <c r="F71" s="13" t="s">
        <v>10</v>
      </c>
      <c r="G71" s="8">
        <v>320.43599999999998</v>
      </c>
      <c r="H71" s="8">
        <v>10.449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</row>
    <row r="72" spans="2:15" s="10" customFormat="1" ht="18" customHeight="1" x14ac:dyDescent="0.2">
      <c r="B72" s="20" t="s">
        <v>105</v>
      </c>
      <c r="C72" s="21"/>
      <c r="D72" s="21"/>
      <c r="E72" s="21"/>
      <c r="F72" s="21"/>
      <c r="G72" s="22">
        <f>SUM(G68:G71)</f>
        <v>670.82400000000007</v>
      </c>
      <c r="H72" s="22">
        <f t="shared" ref="H72:M72" si="7">SUM(H68:H71)</f>
        <v>989.94419999999946</v>
      </c>
      <c r="I72" s="22">
        <f t="shared" si="7"/>
        <v>225</v>
      </c>
      <c r="J72" s="22">
        <f t="shared" si="7"/>
        <v>100</v>
      </c>
      <c r="K72" s="22">
        <f t="shared" si="7"/>
        <v>637.75840000000028</v>
      </c>
      <c r="L72" s="22">
        <f t="shared" si="7"/>
        <v>913.14759999999978</v>
      </c>
      <c r="M72" s="22">
        <f t="shared" si="7"/>
        <v>204.10380000000058</v>
      </c>
      <c r="N72" s="22">
        <f>SUM(N68:N71)</f>
        <v>165.32640000000029</v>
      </c>
      <c r="O72" s="22">
        <f>SUM(O68:O71)</f>
        <v>34.752599999999717</v>
      </c>
    </row>
    <row r="73" spans="2:15" s="15" customFormat="1" ht="24.95" customHeight="1" x14ac:dyDescent="0.2">
      <c r="B73" s="16" t="s">
        <v>106</v>
      </c>
      <c r="C73" s="17"/>
      <c r="D73" s="17"/>
      <c r="E73" s="17"/>
      <c r="F73" s="17"/>
      <c r="G73" s="18">
        <f>G66+G72</f>
        <v>1303.4558653682666</v>
      </c>
      <c r="H73" s="18">
        <f t="shared" ref="H73:M73" si="8">H66+H72</f>
        <v>2124.9854622404118</v>
      </c>
      <c r="I73" s="18">
        <f t="shared" si="8"/>
        <v>1279.8171497353346</v>
      </c>
      <c r="J73" s="18">
        <f t="shared" si="8"/>
        <v>1101.8129966230131</v>
      </c>
      <c r="K73" s="18">
        <f t="shared" si="8"/>
        <v>1513.5388548544138</v>
      </c>
      <c r="L73" s="18">
        <f t="shared" si="8"/>
        <v>1863.1742851342374</v>
      </c>
      <c r="M73" s="18">
        <f t="shared" si="8"/>
        <v>1214.1926401567587</v>
      </c>
      <c r="N73" s="18">
        <f>N66+N72</f>
        <v>1062.5893956331881</v>
      </c>
      <c r="O73" s="18">
        <f>O66+O72</f>
        <v>1011.6690616343241</v>
      </c>
    </row>
    <row r="74" spans="2:15" s="15" customFormat="1" ht="24.95" customHeight="1" x14ac:dyDescent="0.2">
      <c r="B74" s="16" t="s">
        <v>107</v>
      </c>
      <c r="C74" s="17"/>
      <c r="D74" s="17"/>
      <c r="E74" s="17"/>
      <c r="F74" s="17" t="s">
        <v>10</v>
      </c>
      <c r="G74" s="18">
        <f>SUMIFS(G$54:G$73,$F$54:$F$73,$F74)</f>
        <v>1178.0678653682664</v>
      </c>
      <c r="H74" s="18">
        <f t="shared" ref="H74:O74" si="9">SUMIFS(H$54:H$73,$F$54:$F$73,$F74)</f>
        <v>1370.4902622404124</v>
      </c>
      <c r="I74" s="18">
        <f t="shared" si="9"/>
        <v>1279.8171497353346</v>
      </c>
      <c r="J74" s="18">
        <f t="shared" si="9"/>
        <v>1101.8129966230131</v>
      </c>
      <c r="K74" s="18">
        <f t="shared" si="9"/>
        <v>1140.7804548544136</v>
      </c>
      <c r="L74" s="18">
        <f t="shared" si="9"/>
        <v>1215.0266851342376</v>
      </c>
      <c r="M74" s="18">
        <f t="shared" si="9"/>
        <v>1010.0888401567581</v>
      </c>
      <c r="N74" s="18">
        <f t="shared" si="9"/>
        <v>897.26299563318776</v>
      </c>
      <c r="O74" s="18">
        <f t="shared" si="9"/>
        <v>976.91646163432438</v>
      </c>
    </row>
    <row r="75" spans="2:15" s="1" customFormat="1" ht="18" customHeight="1" x14ac:dyDescent="0.2">
      <c r="B75" s="14"/>
      <c r="G75" s="8"/>
      <c r="H75" s="8"/>
      <c r="I75" s="8"/>
      <c r="J75" s="8"/>
      <c r="K75" s="8"/>
      <c r="L75" s="8"/>
      <c r="M75" s="8"/>
      <c r="N75" s="8"/>
      <c r="O75" s="8"/>
    </row>
    <row r="76" spans="2:15" s="1" customFormat="1" ht="18" customHeight="1" x14ac:dyDescent="0.2">
      <c r="B76" s="4"/>
      <c r="C76" s="5"/>
      <c r="D76" s="5"/>
      <c r="E76" s="5"/>
      <c r="F76" s="5"/>
      <c r="G76" s="24">
        <f>G$5</f>
        <v>2011</v>
      </c>
      <c r="H76" s="24">
        <f t="shared" ref="H76:O76" si="10">H$5</f>
        <v>2012</v>
      </c>
      <c r="I76" s="24">
        <f t="shared" si="10"/>
        <v>2013</v>
      </c>
      <c r="J76" s="24">
        <f t="shared" si="10"/>
        <v>2014</v>
      </c>
      <c r="K76" s="24">
        <f t="shared" si="10"/>
        <v>2015</v>
      </c>
      <c r="L76" s="24">
        <f t="shared" si="10"/>
        <v>2016</v>
      </c>
      <c r="M76" s="24">
        <f t="shared" si="10"/>
        <v>2017</v>
      </c>
      <c r="N76" s="24">
        <f t="shared" si="10"/>
        <v>2018</v>
      </c>
      <c r="O76" s="24">
        <f t="shared" si="10"/>
        <v>2019</v>
      </c>
    </row>
    <row r="77" spans="2:15" s="15" customFormat="1" ht="24.95" customHeight="1" x14ac:dyDescent="0.2">
      <c r="B77" s="25" t="s">
        <v>108</v>
      </c>
      <c r="C77" s="26"/>
      <c r="D77" s="26"/>
      <c r="E77" s="26"/>
      <c r="F77" s="26"/>
      <c r="G77" s="27">
        <f t="shared" ref="G77:N77" si="11">G73+G51+G12</f>
        <v>88135.276466444397</v>
      </c>
      <c r="H77" s="27">
        <f t="shared" si="11"/>
        <v>83288.813691220741</v>
      </c>
      <c r="I77" s="27">
        <f t="shared" si="11"/>
        <v>80462.087933489165</v>
      </c>
      <c r="J77" s="27">
        <f t="shared" si="11"/>
        <v>77993.323500427447</v>
      </c>
      <c r="K77" s="27">
        <f t="shared" si="11"/>
        <v>83308.213260639022</v>
      </c>
      <c r="L77" s="27">
        <f t="shared" si="11"/>
        <v>90552.158508107983</v>
      </c>
      <c r="M77" s="27">
        <f t="shared" si="11"/>
        <v>95354.3405952545</v>
      </c>
      <c r="N77" s="27">
        <f t="shared" si="11"/>
        <v>97860.980001194155</v>
      </c>
      <c r="O77" s="27">
        <f>O73+O51+O12</f>
        <v>100502.92038286477</v>
      </c>
    </row>
    <row r="78" spans="2:15" s="15" customFormat="1" ht="24.95" customHeight="1" x14ac:dyDescent="0.2">
      <c r="B78" s="28"/>
      <c r="C78" s="29" t="s">
        <v>109</v>
      </c>
      <c r="D78" s="29"/>
      <c r="E78" s="29" t="s">
        <v>110</v>
      </c>
      <c r="F78" s="29" t="s">
        <v>10</v>
      </c>
      <c r="G78" s="30">
        <f t="shared" ref="G78:O86" si="12">SUMIFS(G$6:G$75,$E$6:$E$75,$E78,$F$6:$F$75,$F78)</f>
        <v>56088.463828483204</v>
      </c>
      <c r="H78" s="30">
        <f t="shared" si="12"/>
        <v>48689.441380967488</v>
      </c>
      <c r="I78" s="30">
        <f t="shared" si="12"/>
        <v>43591.262216052346</v>
      </c>
      <c r="J78" s="30">
        <f t="shared" si="12"/>
        <v>40237.703078448365</v>
      </c>
      <c r="K78" s="30">
        <f t="shared" si="12"/>
        <v>41579.442254740658</v>
      </c>
      <c r="L78" s="30">
        <f t="shared" si="12"/>
        <v>58543.016391245445</v>
      </c>
      <c r="M78" s="30">
        <f t="shared" si="12"/>
        <v>63419.884501577733</v>
      </c>
      <c r="N78" s="30">
        <f t="shared" si="12"/>
        <v>67794.403547555194</v>
      </c>
      <c r="O78" s="30">
        <f t="shared" si="12"/>
        <v>70531.17282885396</v>
      </c>
    </row>
    <row r="79" spans="2:15" s="15" customFormat="1" ht="24.95" customHeight="1" x14ac:dyDescent="0.2">
      <c r="B79" s="28"/>
      <c r="C79" s="29" t="s">
        <v>111</v>
      </c>
      <c r="D79" s="29"/>
      <c r="E79" s="29" t="s">
        <v>110</v>
      </c>
      <c r="F79" s="29" t="s">
        <v>8</v>
      </c>
      <c r="G79" s="30">
        <f t="shared" si="12"/>
        <v>4341.1154646629366</v>
      </c>
      <c r="H79" s="30">
        <f t="shared" si="12"/>
        <v>5736.8924577030248</v>
      </c>
      <c r="I79" s="30">
        <f t="shared" si="12"/>
        <v>5287.3370073627029</v>
      </c>
      <c r="J79" s="30">
        <f t="shared" si="12"/>
        <v>5626.7752838095603</v>
      </c>
      <c r="K79" s="30">
        <f t="shared" si="12"/>
        <v>6646.2661518356772</v>
      </c>
      <c r="L79" s="30">
        <f t="shared" si="12"/>
        <v>7868.4004472714787</v>
      </c>
      <c r="M79" s="30">
        <f t="shared" si="12"/>
        <v>8092.9541898857206</v>
      </c>
      <c r="N79" s="30">
        <f t="shared" si="12"/>
        <v>9216.8881389929011</v>
      </c>
      <c r="O79" s="30">
        <f t="shared" si="12"/>
        <v>9487.1475407241342</v>
      </c>
    </row>
    <row r="80" spans="2:15" s="15" customFormat="1" ht="24.95" customHeight="1" x14ac:dyDescent="0.2">
      <c r="B80" s="31"/>
      <c r="C80" s="32" t="s">
        <v>112</v>
      </c>
      <c r="D80" s="32"/>
      <c r="E80" s="32" t="s">
        <v>110</v>
      </c>
      <c r="F80" s="32" t="s">
        <v>53</v>
      </c>
      <c r="G80" s="33">
        <f t="shared" si="12"/>
        <v>12604.291273999999</v>
      </c>
      <c r="H80" s="33">
        <f t="shared" si="12"/>
        <v>13173.7015314737</v>
      </c>
      <c r="I80" s="33">
        <f t="shared" si="12"/>
        <v>12866.158552000001</v>
      </c>
      <c r="J80" s="33">
        <f t="shared" si="12"/>
        <v>10807.203024</v>
      </c>
      <c r="K80" s="33">
        <f t="shared" si="12"/>
        <v>10011.226322</v>
      </c>
      <c r="L80" s="33">
        <f t="shared" si="12"/>
        <v>9216</v>
      </c>
      <c r="M80" s="33">
        <f t="shared" si="12"/>
        <v>9080</v>
      </c>
      <c r="N80" s="33">
        <f t="shared" si="12"/>
        <v>9632</v>
      </c>
      <c r="O80" s="33">
        <f t="shared" si="12"/>
        <v>9816</v>
      </c>
    </row>
    <row r="81" spans="2:15" s="15" customFormat="1" ht="24.95" customHeight="1" x14ac:dyDescent="0.2">
      <c r="B81" s="28"/>
      <c r="C81" s="29" t="s">
        <v>113</v>
      </c>
      <c r="D81" s="29"/>
      <c r="E81" s="29" t="s">
        <v>114</v>
      </c>
      <c r="F81" s="29" t="s">
        <v>110</v>
      </c>
      <c r="G81" s="30">
        <f t="shared" si="12"/>
        <v>84225.269161942779</v>
      </c>
      <c r="H81" s="30">
        <f t="shared" si="12"/>
        <v>78622.561082784727</v>
      </c>
      <c r="I81" s="30">
        <f t="shared" si="12"/>
        <v>76860.640277569619</v>
      </c>
      <c r="J81" s="30">
        <f t="shared" si="12"/>
        <v>74639.904441899838</v>
      </c>
      <c r="K81" s="30">
        <f t="shared" si="12"/>
        <v>79677.910782413906</v>
      </c>
      <c r="L81" s="30">
        <f t="shared" si="12"/>
        <v>86340.744215353538</v>
      </c>
      <c r="M81" s="30">
        <f t="shared" si="12"/>
        <v>91649.18485198397</v>
      </c>
      <c r="N81" s="30">
        <f t="shared" si="12"/>
        <v>94197.876970738653</v>
      </c>
      <c r="O81" s="30">
        <f t="shared" si="12"/>
        <v>97145.314073007103</v>
      </c>
    </row>
    <row r="82" spans="2:15" s="15" customFormat="1" ht="24.95" customHeight="1" x14ac:dyDescent="0.2">
      <c r="B82" s="28"/>
      <c r="C82" s="29" t="s">
        <v>115</v>
      </c>
      <c r="D82" s="29"/>
      <c r="E82" s="29" t="s">
        <v>116</v>
      </c>
      <c r="F82" s="29" t="s">
        <v>110</v>
      </c>
      <c r="G82" s="30">
        <f t="shared" si="12"/>
        <v>2606.5514391333704</v>
      </c>
      <c r="H82" s="30">
        <f t="shared" si="12"/>
        <v>2541.2671461956047</v>
      </c>
      <c r="I82" s="30">
        <f t="shared" si="12"/>
        <v>2321.6305061841986</v>
      </c>
      <c r="J82" s="30">
        <f t="shared" si="12"/>
        <v>2251.6060619045838</v>
      </c>
      <c r="K82" s="30">
        <f t="shared" si="12"/>
        <v>2116.7636233706985</v>
      </c>
      <c r="L82" s="30">
        <f t="shared" si="12"/>
        <v>2348.2400076202084</v>
      </c>
      <c r="M82" s="30">
        <f t="shared" si="12"/>
        <v>2490.9631031137724</v>
      </c>
      <c r="N82" s="30">
        <f t="shared" si="12"/>
        <v>2600.5136348223355</v>
      </c>
      <c r="O82" s="30">
        <f t="shared" si="12"/>
        <v>2345.9372482233507</v>
      </c>
    </row>
    <row r="83" spans="2:15" s="15" customFormat="1" ht="24.95" customHeight="1" x14ac:dyDescent="0.2">
      <c r="B83" s="31"/>
      <c r="C83" s="32" t="s">
        <v>117</v>
      </c>
      <c r="D83" s="32"/>
      <c r="E83" s="32" t="s">
        <v>118</v>
      </c>
      <c r="F83" s="32" t="s">
        <v>110</v>
      </c>
      <c r="G83" s="33">
        <f t="shared" si="12"/>
        <v>1303.4558653682664</v>
      </c>
      <c r="H83" s="33">
        <f t="shared" si="12"/>
        <v>2124.9854622404118</v>
      </c>
      <c r="I83" s="33">
        <f t="shared" si="12"/>
        <v>1279.8171497353346</v>
      </c>
      <c r="J83" s="33">
        <f t="shared" si="12"/>
        <v>1101.8129966230131</v>
      </c>
      <c r="K83" s="33">
        <f t="shared" si="12"/>
        <v>1513.5388548544138</v>
      </c>
      <c r="L83" s="33">
        <f t="shared" si="12"/>
        <v>1863.1742851342374</v>
      </c>
      <c r="M83" s="33">
        <f t="shared" si="12"/>
        <v>1214.1926401567587</v>
      </c>
      <c r="N83" s="33">
        <f t="shared" si="12"/>
        <v>1062.5893956331881</v>
      </c>
      <c r="O83" s="33">
        <f t="shared" si="12"/>
        <v>1011.6690616343241</v>
      </c>
    </row>
    <row r="84" spans="2:15" s="15" customFormat="1" ht="24.95" customHeight="1" x14ac:dyDescent="0.2">
      <c r="B84" s="28"/>
      <c r="C84" s="29" t="s">
        <v>113</v>
      </c>
      <c r="D84" s="29"/>
      <c r="E84" s="29" t="s">
        <v>114</v>
      </c>
      <c r="F84" s="29" t="s">
        <v>10</v>
      </c>
      <c r="G84" s="30">
        <f t="shared" si="12"/>
        <v>53397.188329082644</v>
      </c>
      <c r="H84" s="30">
        <f t="shared" si="12"/>
        <v>45910.077579661185</v>
      </c>
      <c r="I84" s="30">
        <f t="shared" si="12"/>
        <v>41031.028575407021</v>
      </c>
      <c r="J84" s="30">
        <f t="shared" si="12"/>
        <v>38035.755967729208</v>
      </c>
      <c r="K84" s="30">
        <f t="shared" si="12"/>
        <v>39663.981948592467</v>
      </c>
      <c r="L84" s="30">
        <f t="shared" si="12"/>
        <v>56463.851445207241</v>
      </c>
      <c r="M84" s="30">
        <f t="shared" si="12"/>
        <v>61512.903961420969</v>
      </c>
      <c r="N84" s="30">
        <f t="shared" si="12"/>
        <v>66074.44305192199</v>
      </c>
      <c r="O84" s="30">
        <f t="shared" si="12"/>
        <v>68891.361967219636</v>
      </c>
    </row>
    <row r="85" spans="2:15" s="15" customFormat="1" ht="24.95" customHeight="1" x14ac:dyDescent="0.2">
      <c r="B85" s="28"/>
      <c r="C85" s="29" t="s">
        <v>115</v>
      </c>
      <c r="D85" s="29"/>
      <c r="E85" s="29" t="s">
        <v>116</v>
      </c>
      <c r="F85" s="29" t="s">
        <v>10</v>
      </c>
      <c r="G85" s="30">
        <f t="shared" si="12"/>
        <v>1513.2076340322963</v>
      </c>
      <c r="H85" s="30">
        <f t="shared" si="12"/>
        <v>1408.8735390658919</v>
      </c>
      <c r="I85" s="30">
        <f t="shared" si="12"/>
        <v>1280.4164909099952</v>
      </c>
      <c r="J85" s="30">
        <f t="shared" si="12"/>
        <v>1100.1341140961445</v>
      </c>
      <c r="K85" s="30">
        <f t="shared" si="12"/>
        <v>774.67985129377178</v>
      </c>
      <c r="L85" s="30">
        <f t="shared" si="12"/>
        <v>864.13826090396242</v>
      </c>
      <c r="M85" s="30">
        <f t="shared" si="12"/>
        <v>896.8916999999999</v>
      </c>
      <c r="N85" s="30">
        <f t="shared" si="12"/>
        <v>822.69749999999999</v>
      </c>
      <c r="O85" s="30">
        <f t="shared" si="12"/>
        <v>662.89439999999991</v>
      </c>
    </row>
    <row r="86" spans="2:15" s="15" customFormat="1" ht="24.95" customHeight="1" x14ac:dyDescent="0.2">
      <c r="B86" s="31"/>
      <c r="C86" s="32" t="s">
        <v>117</v>
      </c>
      <c r="D86" s="32"/>
      <c r="E86" s="32" t="s">
        <v>118</v>
      </c>
      <c r="F86" s="32" t="s">
        <v>10</v>
      </c>
      <c r="G86" s="33">
        <f t="shared" si="12"/>
        <v>1178.0678653682664</v>
      </c>
      <c r="H86" s="33">
        <f t="shared" si="12"/>
        <v>1370.4902622404124</v>
      </c>
      <c r="I86" s="33">
        <f t="shared" si="12"/>
        <v>1279.8171497353346</v>
      </c>
      <c r="J86" s="33">
        <f t="shared" si="12"/>
        <v>1101.8129966230131</v>
      </c>
      <c r="K86" s="33">
        <f t="shared" si="12"/>
        <v>1140.7804548544136</v>
      </c>
      <c r="L86" s="33">
        <f t="shared" si="12"/>
        <v>1215.0266851342376</v>
      </c>
      <c r="M86" s="33">
        <f t="shared" si="12"/>
        <v>1010.0888401567581</v>
      </c>
      <c r="N86" s="33">
        <f t="shared" si="12"/>
        <v>897.26299563318776</v>
      </c>
      <c r="O86" s="33">
        <f t="shared" si="12"/>
        <v>976.91646163432438</v>
      </c>
    </row>
    <row r="87" spans="2:15" s="15" customFormat="1" ht="24.95" customHeight="1" x14ac:dyDescent="0.2">
      <c r="B87" s="28"/>
      <c r="C87" s="29" t="s">
        <v>119</v>
      </c>
      <c r="D87" s="29"/>
      <c r="E87" s="29" t="s">
        <v>18</v>
      </c>
      <c r="F87" s="29" t="s">
        <v>10</v>
      </c>
      <c r="G87" s="30">
        <f>SUMIFS(G$6:G$75,$E$6:$E$75,$E87,$F$6:$F$75,$F87)/10^3</f>
        <v>31.514811323808928</v>
      </c>
      <c r="H87" s="30">
        <f t="shared" ref="H87:O91" si="13">SUMIFS(H$6:H$75,$E$6:$E$75,$E87,$F$6:$F$75,$F87)/10^3</f>
        <v>26.836463313829508</v>
      </c>
      <c r="I87" s="30">
        <f t="shared" si="13"/>
        <v>22.49334064086386</v>
      </c>
      <c r="J87" s="30">
        <f t="shared" si="13"/>
        <v>20.639750360069506</v>
      </c>
      <c r="K87" s="30">
        <f t="shared" si="13"/>
        <v>21.008116406779443</v>
      </c>
      <c r="L87" s="30">
        <f t="shared" si="13"/>
        <v>35.180668250113925</v>
      </c>
      <c r="M87" s="30">
        <f t="shared" si="13"/>
        <v>39.683865747682965</v>
      </c>
      <c r="N87" s="30">
        <f t="shared" si="13"/>
        <v>43.366199236790678</v>
      </c>
      <c r="O87" s="30">
        <f t="shared" si="13"/>
        <v>45.263347979695112</v>
      </c>
    </row>
    <row r="88" spans="2:15" s="15" customFormat="1" ht="24.95" customHeight="1" x14ac:dyDescent="0.2">
      <c r="B88" s="28"/>
      <c r="C88" s="29" t="s">
        <v>120</v>
      </c>
      <c r="D88" s="29"/>
      <c r="E88" s="29" t="s">
        <v>121</v>
      </c>
      <c r="F88" s="29" t="s">
        <v>10</v>
      </c>
      <c r="G88" s="30">
        <f>SUMIFS(G$6:G$75,$E$6:$E$75,$E88,$F$6:$F$75,$F88)/10^3-G87</f>
        <v>19.921029669317392</v>
      </c>
      <c r="H88" s="30">
        <f t="shared" ref="H88:O88" si="14">SUMIFS(H$6:H$75,$E$6:$E$75,$E88,$F$6:$F$75,$F88)/10^3-H87</f>
        <v>17.275027339685348</v>
      </c>
      <c r="I88" s="30">
        <f t="shared" si="14"/>
        <v>16.544545709435891</v>
      </c>
      <c r="J88" s="30">
        <f t="shared" si="14"/>
        <v>15.929691101865778</v>
      </c>
      <c r="K88" s="30">
        <f t="shared" si="14"/>
        <v>17.047850608709453</v>
      </c>
      <c r="L88" s="30">
        <f t="shared" si="14"/>
        <v>18.609471262093308</v>
      </c>
      <c r="M88" s="30">
        <f t="shared" si="14"/>
        <v>19.200988726436321</v>
      </c>
      <c r="N88" s="30">
        <f t="shared" si="14"/>
        <v>19.896431708273965</v>
      </c>
      <c r="O88" s="30">
        <f t="shared" si="14"/>
        <v>20.723863555620625</v>
      </c>
    </row>
    <row r="89" spans="2:15" s="15" customFormat="1" ht="24.95" customHeight="1" x14ac:dyDescent="0.2">
      <c r="B89" s="28"/>
      <c r="C89" s="29" t="s">
        <v>50</v>
      </c>
      <c r="D89" s="29"/>
      <c r="E89" s="29" t="s">
        <v>122</v>
      </c>
      <c r="F89" s="29" t="s">
        <v>10</v>
      </c>
      <c r="G89" s="30">
        <f>SUMIFS(G$6:G$75,$E$6:$E$75,$E89,$F$6:$F$75,$F89)/10^3</f>
        <v>1.9613473359563247</v>
      </c>
      <c r="H89" s="30">
        <f t="shared" si="13"/>
        <v>1.7985869261463316</v>
      </c>
      <c r="I89" s="30">
        <f t="shared" si="13"/>
        <v>1.9931422251072699</v>
      </c>
      <c r="J89" s="30">
        <f t="shared" si="13"/>
        <v>1.4663145057939206</v>
      </c>
      <c r="K89" s="30">
        <f t="shared" si="13"/>
        <v>1.6080149331035676</v>
      </c>
      <c r="L89" s="30">
        <f t="shared" si="13"/>
        <v>2.6737119329999999</v>
      </c>
      <c r="M89" s="30">
        <f t="shared" si="13"/>
        <v>2.6280494873016869</v>
      </c>
      <c r="N89" s="30">
        <f t="shared" si="13"/>
        <v>2.8118121068573436</v>
      </c>
      <c r="O89" s="30">
        <f t="shared" si="13"/>
        <v>2.9041504319038927</v>
      </c>
    </row>
    <row r="90" spans="2:15" s="15" customFormat="1" ht="24.95" customHeight="1" x14ac:dyDescent="0.2">
      <c r="B90" s="28"/>
      <c r="C90" s="29" t="s">
        <v>123</v>
      </c>
      <c r="D90" s="29"/>
      <c r="E90" s="29" t="s">
        <v>116</v>
      </c>
      <c r="F90" s="29" t="s">
        <v>10</v>
      </c>
      <c r="G90" s="30">
        <f>SUMIFS(G$6:G$75,$E$6:$E$75,$E90,$F$6:$F$75,$F90)/10^3</f>
        <v>1.5132076340322962</v>
      </c>
      <c r="H90" s="30">
        <f t="shared" si="13"/>
        <v>1.408873539065892</v>
      </c>
      <c r="I90" s="30">
        <f t="shared" si="13"/>
        <v>1.2804164909099953</v>
      </c>
      <c r="J90" s="30">
        <f t="shared" si="13"/>
        <v>1.1001341140961445</v>
      </c>
      <c r="K90" s="30">
        <f t="shared" si="13"/>
        <v>0.77467985129377182</v>
      </c>
      <c r="L90" s="30">
        <f t="shared" si="13"/>
        <v>0.8641382609039624</v>
      </c>
      <c r="M90" s="30">
        <f t="shared" si="13"/>
        <v>0.89689169999999985</v>
      </c>
      <c r="N90" s="30">
        <f t="shared" si="13"/>
        <v>0.82269749999999997</v>
      </c>
      <c r="O90" s="30">
        <f t="shared" si="13"/>
        <v>0.66289439999999988</v>
      </c>
    </row>
    <row r="91" spans="2:15" s="15" customFormat="1" ht="24.95" customHeight="1" x14ac:dyDescent="0.2">
      <c r="B91" s="31"/>
      <c r="C91" s="32" t="s">
        <v>70</v>
      </c>
      <c r="D91" s="32"/>
      <c r="E91" s="32" t="s">
        <v>118</v>
      </c>
      <c r="F91" s="32" t="s">
        <v>10</v>
      </c>
      <c r="G91" s="33">
        <f>SUMIFS(G$6:G$75,$E$6:$E$75,$E91,$F$6:$F$75,$F91)/10^3</f>
        <v>1.1780678653682664</v>
      </c>
      <c r="H91" s="33">
        <f t="shared" si="13"/>
        <v>1.3704902622404125</v>
      </c>
      <c r="I91" s="33">
        <f t="shared" si="13"/>
        <v>1.2798171497353346</v>
      </c>
      <c r="J91" s="33">
        <f t="shared" si="13"/>
        <v>1.101812996623013</v>
      </c>
      <c r="K91" s="33">
        <f t="shared" si="13"/>
        <v>1.1407804548544136</v>
      </c>
      <c r="L91" s="33">
        <f t="shared" si="13"/>
        <v>1.2150266851342375</v>
      </c>
      <c r="M91" s="33">
        <f t="shared" si="13"/>
        <v>1.010088840156758</v>
      </c>
      <c r="N91" s="33">
        <f t="shared" si="13"/>
        <v>0.89726299563318779</v>
      </c>
      <c r="O91" s="33">
        <f t="shared" si="13"/>
        <v>0.97691646163432433</v>
      </c>
    </row>
    <row r="92" spans="2:15" s="15" customFormat="1" ht="24.95" customHeight="1" x14ac:dyDescent="0.2">
      <c r="B92" s="28" t="s">
        <v>124</v>
      </c>
      <c r="C92" s="29"/>
      <c r="D92" s="29"/>
      <c r="E92" s="29"/>
      <c r="F92" s="29"/>
      <c r="G92" s="30"/>
      <c r="H92" s="30"/>
      <c r="I92" s="30"/>
      <c r="J92" s="30"/>
      <c r="K92" s="30"/>
      <c r="L92" s="30"/>
      <c r="M92" s="30"/>
      <c r="N92" s="30"/>
      <c r="O92" s="30"/>
    </row>
    <row r="93" spans="2:15" s="15" customFormat="1" ht="24.95" customHeight="1" x14ac:dyDescent="0.2">
      <c r="B93" s="28"/>
      <c r="C93" s="29" t="s">
        <v>125</v>
      </c>
      <c r="D93" s="29"/>
      <c r="E93" s="29" t="s">
        <v>18</v>
      </c>
      <c r="F93" s="29" t="s">
        <v>10</v>
      </c>
      <c r="G93" s="30">
        <f t="shared" ref="G93:O100" si="15">SUMIFS(G$6:G$75,$E$6:$E$75,$E93,$F$6:$F$75,$F93)</f>
        <v>31514.811323808928</v>
      </c>
      <c r="H93" s="30">
        <f t="shared" si="15"/>
        <v>26836.463313829507</v>
      </c>
      <c r="I93" s="30">
        <f t="shared" si="15"/>
        <v>22493.340640863858</v>
      </c>
      <c r="J93" s="30">
        <f t="shared" si="15"/>
        <v>20639.750360069505</v>
      </c>
      <c r="K93" s="30">
        <f t="shared" si="15"/>
        <v>21008.116406779442</v>
      </c>
      <c r="L93" s="30">
        <f t="shared" si="15"/>
        <v>35180.668250113922</v>
      </c>
      <c r="M93" s="30">
        <f t="shared" si="15"/>
        <v>39683.865747682969</v>
      </c>
      <c r="N93" s="30">
        <f t="shared" si="15"/>
        <v>43366.199236790679</v>
      </c>
      <c r="O93" s="30">
        <f t="shared" si="15"/>
        <v>45263.347979695114</v>
      </c>
    </row>
    <row r="94" spans="2:15" s="15" customFormat="1" ht="24.95" customHeight="1" x14ac:dyDescent="0.2">
      <c r="B94" s="28"/>
      <c r="C94" s="29" t="s">
        <v>126</v>
      </c>
      <c r="D94" s="29"/>
      <c r="E94" s="29" t="s">
        <v>38</v>
      </c>
      <c r="F94" s="29" t="s">
        <v>10</v>
      </c>
      <c r="G94" s="30">
        <f t="shared" si="15"/>
        <v>12568.3968</v>
      </c>
      <c r="H94" s="30">
        <f t="shared" si="15"/>
        <v>11164.8536</v>
      </c>
      <c r="I94" s="30">
        <f t="shared" si="15"/>
        <v>10638.9948</v>
      </c>
      <c r="J94" s="30">
        <f t="shared" si="15"/>
        <v>10813.421417267524</v>
      </c>
      <c r="K94" s="30">
        <f t="shared" si="15"/>
        <v>11014.241474000002</v>
      </c>
      <c r="L94" s="30">
        <f t="shared" si="15"/>
        <v>11916.468879093312</v>
      </c>
      <c r="M94" s="30">
        <f t="shared" si="15"/>
        <v>12726.76380018798</v>
      </c>
      <c r="N94" s="30">
        <f t="shared" si="15"/>
        <v>13272.491803571302</v>
      </c>
      <c r="O94" s="30">
        <f t="shared" si="15"/>
        <v>13838.444</v>
      </c>
    </row>
    <row r="95" spans="2:15" s="15" customFormat="1" ht="24.95" customHeight="1" x14ac:dyDescent="0.2">
      <c r="B95" s="28"/>
      <c r="C95" s="29" t="s">
        <v>127</v>
      </c>
      <c r="D95" s="29"/>
      <c r="E95" s="29" t="s">
        <v>26</v>
      </c>
      <c r="F95" s="29" t="s">
        <v>10</v>
      </c>
      <c r="G95" s="30">
        <f t="shared" si="15"/>
        <v>3740.68</v>
      </c>
      <c r="H95" s="30">
        <f t="shared" si="15"/>
        <v>3434.34</v>
      </c>
      <c r="I95" s="30">
        <f t="shared" si="15"/>
        <v>3412.24</v>
      </c>
      <c r="J95" s="30">
        <f t="shared" si="15"/>
        <v>2928.5050000000001</v>
      </c>
      <c r="K95" s="30">
        <f t="shared" si="15"/>
        <v>3284.06</v>
      </c>
      <c r="L95" s="30">
        <f t="shared" si="15"/>
        <v>3711.1849999999999</v>
      </c>
      <c r="M95" s="30">
        <f t="shared" si="15"/>
        <v>3914.42</v>
      </c>
      <c r="N95" s="30">
        <f t="shared" si="15"/>
        <v>4185.74</v>
      </c>
      <c r="O95" s="30">
        <f t="shared" si="15"/>
        <v>4221.6949999999997</v>
      </c>
    </row>
    <row r="96" spans="2:15" s="15" customFormat="1" ht="24.95" customHeight="1" x14ac:dyDescent="0.2">
      <c r="B96" s="28"/>
      <c r="C96" s="29" t="s">
        <v>128</v>
      </c>
      <c r="D96" s="29"/>
      <c r="E96" s="29" t="s">
        <v>32</v>
      </c>
      <c r="F96" s="29" t="s">
        <v>10</v>
      </c>
      <c r="G96" s="30">
        <f t="shared" si="15"/>
        <v>1629</v>
      </c>
      <c r="H96" s="30">
        <f t="shared" si="15"/>
        <v>1417.25</v>
      </c>
      <c r="I96" s="30">
        <f t="shared" si="15"/>
        <v>1592</v>
      </c>
      <c r="J96" s="30">
        <f t="shared" si="15"/>
        <v>1409.75</v>
      </c>
      <c r="K96" s="30">
        <f t="shared" si="15"/>
        <v>1686</v>
      </c>
      <c r="L96" s="30">
        <f t="shared" si="15"/>
        <v>1479.25</v>
      </c>
      <c r="M96" s="30">
        <f t="shared" si="15"/>
        <v>1473.75</v>
      </c>
      <c r="N96" s="30">
        <f t="shared" si="15"/>
        <v>1424.5</v>
      </c>
      <c r="O96" s="30">
        <f t="shared" si="15"/>
        <v>1549.75</v>
      </c>
    </row>
    <row r="97" spans="2:15" s="15" customFormat="1" ht="24.95" customHeight="1" x14ac:dyDescent="0.2">
      <c r="B97" s="28"/>
      <c r="C97" s="29" t="s">
        <v>47</v>
      </c>
      <c r="D97" s="29"/>
      <c r="E97" s="29" t="s">
        <v>48</v>
      </c>
      <c r="F97" s="29" t="s">
        <v>10</v>
      </c>
      <c r="G97" s="30">
        <f t="shared" si="15"/>
        <v>111.5</v>
      </c>
      <c r="H97" s="30">
        <f t="shared" si="15"/>
        <v>37.5</v>
      </c>
      <c r="I97" s="30">
        <f t="shared" si="15"/>
        <v>0</v>
      </c>
      <c r="J97" s="30">
        <f t="shared" si="15"/>
        <v>0</v>
      </c>
      <c r="K97" s="30">
        <f t="shared" si="15"/>
        <v>0</v>
      </c>
      <c r="L97" s="30">
        <f t="shared" si="15"/>
        <v>0</v>
      </c>
      <c r="M97" s="30">
        <f t="shared" si="15"/>
        <v>0</v>
      </c>
      <c r="N97" s="30">
        <f t="shared" si="15"/>
        <v>0</v>
      </c>
      <c r="O97" s="30">
        <f t="shared" si="15"/>
        <v>69.960000000000008</v>
      </c>
    </row>
    <row r="98" spans="2:15" s="15" customFormat="1" ht="24.95" customHeight="1" x14ac:dyDescent="0.2">
      <c r="B98" s="28"/>
      <c r="C98" s="29" t="s">
        <v>42</v>
      </c>
      <c r="D98" s="29"/>
      <c r="E98" s="29" t="s">
        <v>45</v>
      </c>
      <c r="F98" s="29" t="s">
        <v>10</v>
      </c>
      <c r="G98" s="30">
        <f t="shared" si="15"/>
        <v>1871.4528693173934</v>
      </c>
      <c r="H98" s="30">
        <f t="shared" si="15"/>
        <v>1221.0837396853453</v>
      </c>
      <c r="I98" s="30">
        <f t="shared" si="15"/>
        <v>901.31090943588538</v>
      </c>
      <c r="J98" s="30">
        <f t="shared" si="15"/>
        <v>778.01468459825435</v>
      </c>
      <c r="K98" s="30">
        <f t="shared" si="15"/>
        <v>1063.5491347094508</v>
      </c>
      <c r="L98" s="30">
        <f t="shared" si="15"/>
        <v>1502.5673830000001</v>
      </c>
      <c r="M98" s="30">
        <f t="shared" si="15"/>
        <v>1086.0549262483382</v>
      </c>
      <c r="N98" s="30">
        <f t="shared" si="15"/>
        <v>1013.699904702672</v>
      </c>
      <c r="O98" s="30">
        <f t="shared" si="15"/>
        <v>1044.0145556206303</v>
      </c>
    </row>
    <row r="99" spans="2:15" s="15" customFormat="1" ht="24.95" customHeight="1" x14ac:dyDescent="0.2">
      <c r="B99" s="28"/>
      <c r="C99" s="29" t="s">
        <v>60</v>
      </c>
      <c r="D99" s="29"/>
      <c r="E99" s="29" t="s">
        <v>61</v>
      </c>
      <c r="F99" s="29" t="s">
        <v>10</v>
      </c>
      <c r="G99" s="30">
        <f t="shared" si="15"/>
        <v>1956.8285559563246</v>
      </c>
      <c r="H99" s="30">
        <f t="shared" si="15"/>
        <v>1786.1602811463317</v>
      </c>
      <c r="I99" s="30">
        <f t="shared" si="15"/>
        <v>1981.09214510727</v>
      </c>
      <c r="J99" s="30">
        <f t="shared" si="15"/>
        <v>1446.7331257939206</v>
      </c>
      <c r="K99" s="30">
        <f t="shared" si="15"/>
        <v>1592.5757681035675</v>
      </c>
      <c r="L99" s="30">
        <f t="shared" si="15"/>
        <v>2664.2978080000003</v>
      </c>
      <c r="M99" s="30">
        <f t="shared" si="15"/>
        <v>2620.8947523016868</v>
      </c>
      <c r="N99" s="30">
        <f t="shared" si="15"/>
        <v>2752.3148368573438</v>
      </c>
      <c r="O99" s="30">
        <f t="shared" si="15"/>
        <v>2899.6316519038928</v>
      </c>
    </row>
    <row r="100" spans="2:15" s="15" customFormat="1" ht="24.95" customHeight="1" x14ac:dyDescent="0.2">
      <c r="B100" s="28"/>
      <c r="C100" s="29" t="s">
        <v>129</v>
      </c>
      <c r="D100" s="29"/>
      <c r="E100" s="29" t="s">
        <v>52</v>
      </c>
      <c r="F100" s="29" t="s">
        <v>10</v>
      </c>
      <c r="G100" s="30">
        <f t="shared" si="15"/>
        <v>4.5187799999999996</v>
      </c>
      <c r="H100" s="30">
        <f t="shared" si="15"/>
        <v>12.426644999999999</v>
      </c>
      <c r="I100" s="30">
        <f t="shared" si="15"/>
        <v>12.050079999999999</v>
      </c>
      <c r="J100" s="30">
        <f t="shared" si="15"/>
        <v>19.581379999999999</v>
      </c>
      <c r="K100" s="30">
        <f t="shared" si="15"/>
        <v>15.439164999999999</v>
      </c>
      <c r="L100" s="30">
        <f t="shared" si="15"/>
        <v>9.4141250000000003</v>
      </c>
      <c r="M100" s="30">
        <f t="shared" si="15"/>
        <v>7.1547349999999996</v>
      </c>
      <c r="N100" s="30">
        <f t="shared" si="15"/>
        <v>59.49727</v>
      </c>
      <c r="O100" s="30">
        <f t="shared" si="15"/>
        <v>4.5187799999999996</v>
      </c>
    </row>
    <row r="101" spans="2:15" s="15" customFormat="1" ht="24.95" customHeight="1" x14ac:dyDescent="0.2">
      <c r="B101" s="31"/>
      <c r="C101" s="32"/>
      <c r="D101" s="32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</row>
    <row r="103" spans="2:15" x14ac:dyDescent="0.2">
      <c r="M103" s="34"/>
      <c r="N103" s="34" t="s">
        <v>131</v>
      </c>
    </row>
  </sheetData>
  <mergeCells count="1">
    <mergeCell ref="B2:O2"/>
  </mergeCells>
  <hyperlinks>
    <hyperlink ref="N103" r:id="rId1" xr:uid="{CE954883-9241-48A4-A513-0646F09BABAB}"/>
  </hyperlinks>
  <pageMargins left="0.23622047244094491" right="0.23622047244094491" top="0.74803149606299213" bottom="0.74803149606299213" header="0.31496062992125984" footer="0.31496062992125984"/>
  <pageSetup paperSize="9" scale="48" fitToHeight="0" orientation="portrait" r:id="rId2"/>
  <headerFooter>
    <oddHeader>&amp;LPanorama des financements climat&amp;CEdition 2020&amp;RI4CE - Institute for Climate Economics</oddHeader>
    <oddFooter>&amp;L&amp;D&amp;T&amp;R&amp;P/&amp;N</oddFooter>
  </headerFooter>
  <rowBreaks count="1" manualBreakCount="1">
    <brk id="75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Annexe 7</vt:lpstr>
      <vt:lpstr>'Annexe 7'!Impression_des_titres</vt:lpstr>
      <vt:lpstr>'Annexe 7'!Zone_d_impression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LEDEZ</dc:creator>
  <cp:lastModifiedBy>Hadrien HAINAUT</cp:lastModifiedBy>
  <dcterms:created xsi:type="dcterms:W3CDTF">2021-02-18T08:54:55Z</dcterms:created>
  <dcterms:modified xsi:type="dcterms:W3CDTF">2021-03-02T11:27:33Z</dcterms:modified>
</cp:coreProperties>
</file>