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fileSharing readOnlyRecommended="1"/>
  <workbookPr/>
  <mc:AlternateContent xmlns:mc="http://schemas.openxmlformats.org/markup-compatibility/2006">
    <mc:Choice Requires="x15">
      <x15ac:absPath xmlns:x15ac="http://schemas.microsoft.com/office/spreadsheetml/2010/11/ac" url="C:\Users\pboulez\Desktop\"/>
    </mc:Choice>
  </mc:AlternateContent>
  <xr:revisionPtr revIDLastSave="0" documentId="13_ncr:1_{75DCC7F0-98EF-487F-857F-F5DD8C7475E7}" xr6:coauthVersionLast="45" xr6:coauthVersionMax="45" xr10:uidLastSave="{00000000-0000-0000-0000-000000000000}"/>
  <bookViews>
    <workbookView xWindow="-120" yWindow="-120" windowWidth="29040" windowHeight="15840" firstSheet="3" activeTab="3" xr2:uid="{00000000-000D-0000-FFFF-FFFF00000000}"/>
  </bookViews>
  <sheets>
    <sheet name="A résoudre" sheetId="52" r:id="rId1"/>
    <sheet name="FR_I4CE_Workings" sheetId="51" r:id="rId2"/>
    <sheet name="FR_I4CE_Recensement" sheetId="50" r:id="rId3"/>
    <sheet name="FR_I4CE" sheetId="54" r:id="rId4"/>
  </sheets>
  <definedNames>
    <definedName name="_xlnm._FilterDatabase" localSheetId="3" hidden="1">FR_I4CE!$B$5:$Q$40</definedName>
    <definedName name="_xlnm._FilterDatabase" localSheetId="2" hidden="1">FR_I4CE_Recensement!$B$12:$AB$38</definedName>
  </definedNames>
  <calcPr calcId="191029"/>
  <customWorkbookViews>
    <customWorkbookView name="Filter 1" guid="{1235A8DA-F6AF-4D2F-BE64-D12C17FB4B08}" maximized="1" windowWidth="0" windowHeight="0" activeSheetId="0"/>
    <customWorkbookView name="Filter 3" guid="{1886040C-A57C-4757-912D-7ED0BA3255E8}" maximized="1" windowWidth="0" windowHeight="0" activeSheetId="0"/>
    <customWorkbookView name="Filter 2" guid="{07E5E058-D005-4B8E-8E35-FF65F44B1DEB}"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13" i="50" l="1"/>
  <c r="B39" i="50" l="1"/>
  <c r="W39" i="50"/>
  <c r="D14" i="50" l="1"/>
  <c r="D15" i="50" s="1"/>
  <c r="D28" i="51"/>
  <c r="D27" i="51"/>
  <c r="D26" i="51"/>
  <c r="D25" i="51"/>
  <c r="D24" i="51"/>
  <c r="D23" i="51"/>
  <c r="B35" i="50"/>
  <c r="B34" i="50"/>
  <c r="B33" i="50"/>
  <c r="B32" i="50"/>
  <c r="B31" i="50"/>
  <c r="B30" i="50"/>
  <c r="B29" i="50"/>
  <c r="B28" i="50"/>
  <c r="B27" i="50"/>
  <c r="B26" i="50"/>
  <c r="B25" i="50"/>
  <c r="B38" i="50"/>
  <c r="B24" i="50"/>
  <c r="B23" i="50"/>
  <c r="B22" i="50"/>
  <c r="B16" i="50"/>
  <c r="B21" i="50"/>
  <c r="B37" i="50"/>
  <c r="B36" i="50"/>
  <c r="B20" i="50"/>
  <c r="B19" i="50"/>
  <c r="B18" i="50"/>
  <c r="B17" i="50"/>
  <c r="B15" i="50"/>
  <c r="B14" i="50"/>
  <c r="B13" i="50"/>
  <c r="U20" i="50"/>
  <c r="R20" i="50"/>
  <c r="W29" i="50"/>
  <c r="W25" i="50" l="1"/>
  <c r="U24" i="50"/>
  <c r="W24" i="50" s="1"/>
  <c r="U22" i="50" l="1"/>
  <c r="W22" i="50" s="1"/>
  <c r="W38" i="50"/>
  <c r="W23" i="50"/>
  <c r="W16" i="50"/>
  <c r="U21" i="50"/>
  <c r="W21" i="50" s="1"/>
  <c r="W19" i="50"/>
  <c r="W13" i="50"/>
  <c r="W27" i="50"/>
  <c r="W15" i="50"/>
  <c r="W17" i="50"/>
  <c r="W20" i="50"/>
  <c r="W36" i="50"/>
  <c r="W26" i="50"/>
  <c r="W30" i="50"/>
  <c r="W35" i="50"/>
  <c r="W31" i="50"/>
  <c r="W34" i="50"/>
  <c r="W33" i="50"/>
  <c r="W32" i="50"/>
  <c r="U18" i="50" l="1"/>
  <c r="W18" i="50" s="1"/>
  <c r="U28" i="50"/>
  <c r="W28" i="50" s="1"/>
  <c r="U37" i="50"/>
  <c r="W37" i="50" s="1"/>
  <c r="T14" i="50"/>
  <c r="W14" i="50" s="1"/>
  <c r="D16" i="50" l="1"/>
  <c r="D17" i="50"/>
  <c r="D18" i="50"/>
  <c r="D19" i="50"/>
  <c r="D20" i="50"/>
  <c r="D21" i="50"/>
  <c r="D22" i="50"/>
  <c r="D23" i="50"/>
  <c r="D24" i="50"/>
  <c r="D25" i="50"/>
  <c r="D26" i="50"/>
  <c r="D27" i="50"/>
  <c r="D28" i="50"/>
  <c r="D29" i="50"/>
  <c r="D30" i="50"/>
  <c r="D31" i="50"/>
  <c r="D32" i="50"/>
  <c r="D33" i="50"/>
  <c r="D34" i="50"/>
  <c r="D35" i="50" s="1"/>
  <c r="D36" i="50" s="1"/>
  <c r="D37" i="50" s="1"/>
  <c r="D38" i="50" s="1"/>
  <c r="D39" i="50" s="1"/>
</calcChain>
</file>

<file path=xl/sharedStrings.xml><?xml version="1.0" encoding="utf-8"?>
<sst xmlns="http://schemas.openxmlformats.org/spreadsheetml/2006/main" count="740" uniqueCount="316">
  <si>
    <t>National</t>
  </si>
  <si>
    <t>France</t>
  </si>
  <si>
    <t>-</t>
  </si>
  <si>
    <t>Renault</t>
  </si>
  <si>
    <t>NA</t>
  </si>
  <si>
    <t>Pays</t>
  </si>
  <si>
    <t>Type de politique</t>
  </si>
  <si>
    <t>Regional</t>
  </si>
  <si>
    <t>Local</t>
  </si>
  <si>
    <t>Fiscale</t>
  </si>
  <si>
    <t>Industrielle</t>
  </si>
  <si>
    <t>Emploi &amp; social</t>
  </si>
  <si>
    <t>Secteur privé</t>
  </si>
  <si>
    <t>Autre</t>
  </si>
  <si>
    <t>Monétaire</t>
  </si>
  <si>
    <t>Gouvernement</t>
  </si>
  <si>
    <t>Banque centrale</t>
  </si>
  <si>
    <t>Entreprise publique</t>
  </si>
  <si>
    <t>Mécanisme</t>
  </si>
  <si>
    <t>Secteur</t>
  </si>
  <si>
    <t>Principaux bénéficiaires</t>
  </si>
  <si>
    <t>Description</t>
  </si>
  <si>
    <t>Source</t>
  </si>
  <si>
    <t>Plan de soutien à l'aéronautique</t>
  </si>
  <si>
    <t>Aéronautique</t>
  </si>
  <si>
    <t>TYPE DE POLITIQUE</t>
  </si>
  <si>
    <t>Mesure</t>
  </si>
  <si>
    <t>Plan / groupes de mesures</t>
  </si>
  <si>
    <t>Date d'annonce</t>
  </si>
  <si>
    <t>Contreparties environnementales</t>
  </si>
  <si>
    <t>Soutien de l'Etat à Air France-KLM</t>
  </si>
  <si>
    <t>#</t>
  </si>
  <si>
    <t>Meant for green aims, but with a risk of being misused or violating the "polluter pays principle", e.g. government support for clean-up of industrial pollution</t>
  </si>
  <si>
    <t>Non lié à un secteur industriel</t>
  </si>
  <si>
    <t>Air France</t>
  </si>
  <si>
    <t>Prêt bancaire garanti par l'Etat, avance en compte courant d'actionnaire</t>
  </si>
  <si>
    <r>
      <rPr>
        <u/>
        <sz val="10"/>
        <color theme="10"/>
        <rFont val="Arial"/>
        <family val="2"/>
      </rPr>
      <t xml:space="preserve">https://minefi.hosting.augure.com/Augure_Minefi/r/ContenuEnLigne/Download?id=94C9F4D9-0CB4-4D85-9026-7801E5E7F1E7&amp;filename=2196%20DP%20-%20Plan%20de%20soutien%20%C3%A0%20l%27a%C3%A9ronautique.pdf
</t>
    </r>
  </si>
  <si>
    <t>https://www.lesechos.fr/industrie-services/tourisme-transport/air-france-laide-de-letat-conditionnee-a-une-reduction-des-vols-interieurs-1199282#xtor=RSS-153</t>
  </si>
  <si>
    <t>3 ans</t>
  </si>
  <si>
    <t>Impact sur le climat</t>
  </si>
  <si>
    <t>Statut</t>
  </si>
  <si>
    <t>Décret publié le 8 avril 2020</t>
  </si>
  <si>
    <t>Décret n° 2020-412 du 8 avril 2020 relatif au droit de dérogation reconnu au préfet</t>
  </si>
  <si>
    <t>Décret permettant aux préfets de déroger à certaines normes réglementaires dans des champs d'application couvrant la construction, le logement, l'urbanisme, l'emploi, les subventions, l'aménagement du territoire et l'environnement</t>
  </si>
  <si>
    <t>Entreprises du secteur aéronautique</t>
  </si>
  <si>
    <t>Soutien au CORAC pour soutenir la R&amp;D de l'aviation</t>
  </si>
  <si>
    <t>Conseil pour la Recherche Aéronuatique Civile (CORAC)</t>
  </si>
  <si>
    <t>Plan de soutien à l'automobile</t>
  </si>
  <si>
    <t>Prêt bancaire garanti par l'Etat</t>
  </si>
  <si>
    <t>https://minefi.hosting.augure.com/Augure_Minefi/r/ContenuEnLigne/Download?id=5A03FB9E-6F3D-4FC0-9DD4-EC559B0BF7A5&amp;filename=DP%20-%20Plan%20de%20soutien%20%C3%A0%20l%27automobile.pdf</t>
  </si>
  <si>
    <t>Plan de sauvetage de Renault</t>
  </si>
  <si>
    <t>Automobile</t>
  </si>
  <si>
    <t>Plan de soutien au secteur touristique</t>
  </si>
  <si>
    <t>Mesures de chômage partiel, prêts garantis par l'Etat, exonerations sociales et reports d'impôt</t>
  </si>
  <si>
    <t>Restauration, hôtellerie, événementiel du sport et de la culture </t>
  </si>
  <si>
    <t>Tourisme</t>
  </si>
  <si>
    <t>Construction</t>
  </si>
  <si>
    <t>Report d'un an de la suppression de l'avantage fiscal sur le gazole non routier</t>
  </si>
  <si>
    <t>Entreprises de travaux publics</t>
  </si>
  <si>
    <t>Garanties à l'export, fonds d'investissement, fonds d'accompagnement</t>
  </si>
  <si>
    <t>Fiscale et industrielle</t>
  </si>
  <si>
    <t>Plan de soutien à l'aéronautique - hors soutien direct de l'Etat à Air France-KLM</t>
  </si>
  <si>
    <t>Dispositif exceptionnel de prêts garantis par l'Etat</t>
  </si>
  <si>
    <t>Tous</t>
  </si>
  <si>
    <t>Prêts bancaires garantis par l'Etat</t>
  </si>
  <si>
    <t>Avantage fiscal</t>
  </si>
  <si>
    <t>Tous types d'entreprise - hors sociétés civiles immobilières, établissements de crédit et sociétés de financement</t>
  </si>
  <si>
    <t>https://www.economie.gouv.fr/files/files/directions_services/covid19-soutien-entreprises/DP_5e-CI_TOURISME-20200514.pdf</t>
  </si>
  <si>
    <t>italique = estimation I4CE</t>
  </si>
  <si>
    <t>Mesure d'urgences en faveur des collectivités territoriales</t>
  </si>
  <si>
    <t>Avantages fiscaux (Md€)</t>
  </si>
  <si>
    <t>Mesures intégrées dans le projet de loi de finances rectificative 3</t>
  </si>
  <si>
    <t>Prêts garantis par l'Etat (Md€)</t>
  </si>
  <si>
    <t>Avances de trésorerie (Md€)</t>
  </si>
  <si>
    <t>• Clause de sauvegarde des recettes du bloc communal, financée en principe par l'Etat: 750M€
• Soutien en trésorerie par le biais d'avances sur le produit des droits de mutation à titres onéreux (DMTO): 2,7Md€
• Dotation de soutien à l'investissement local, orientée spécifiquement vers les objectifs de la relance, notamment la transition énergétique ou la santé: 1Md€</t>
  </si>
  <si>
    <t>Ménages faisant l'acquisition d'un véhicule électrique, usine pilote pour des batteries électriques</t>
  </si>
  <si>
    <t>Bonus écologique, financements directs</t>
  </si>
  <si>
    <t>Renforcement des bonus écologiques, soutien à l'usine pîlote de fabrication de batteries électriques</t>
  </si>
  <si>
    <t>Prime à la conversion, fonds d'investissement dédié aux sous-traitants automobiles, fonds d'investissement dédié pour accélerer la diversification, la modernisation et la transformation écologique de la filière automobile</t>
  </si>
  <si>
    <t>Constructeurs, équipementiers, sous-traitants automobiles, ménages bénéficiant de la prime à la conversion</t>
  </si>
  <si>
    <t>Mesures intégrées dans le projet de loi de finances rectificative 3 (PLFR3)</t>
  </si>
  <si>
    <t>Financements directs</t>
  </si>
  <si>
    <t>Total (Md€)</t>
  </si>
  <si>
    <t>Convention Citoyenne pour le Climat</t>
  </si>
  <si>
    <t>Rendre obligatoire la rénovation énergétique globale des bâtiments d'ici à 2040</t>
  </si>
  <si>
    <t>Aides au financement</t>
  </si>
  <si>
    <t>Bâtiment</t>
  </si>
  <si>
    <t>Propositions de la Convention Citoyenne pour le Climat</t>
  </si>
  <si>
    <t>Règlementaire</t>
  </si>
  <si>
    <t>Règlementaire &amp; fiscale</t>
  </si>
  <si>
    <t>Agir sur la règlementation et aider à la transition vers un parc de véhicules propres</t>
  </si>
  <si>
    <t>Financements directs, avances de trésorerie</t>
  </si>
  <si>
    <t>Ménages habitant dans des logements énergivores</t>
  </si>
  <si>
    <t>Mobilité</t>
  </si>
  <si>
    <t>Plan Vélo</t>
  </si>
  <si>
    <t>https://www.ecologique-solidaire.gouv.fr/plan-velo-des-mesures-concretes-faciliter-lusage-du-velo</t>
  </si>
  <si>
    <t>Développer le ferroviaire</t>
  </si>
  <si>
    <t>Limiter les effets néfastes du transport aérien</t>
  </si>
  <si>
    <t>Soutenir le financement pour transformer l'appareil productif</t>
  </si>
  <si>
    <t>Recettes fiscales (Md€)</t>
  </si>
  <si>
    <t>Indéfini</t>
  </si>
  <si>
    <t>Financements directs, baisse de la TVA sur les billets de train</t>
  </si>
  <si>
    <t>Renforcement de l'éco-taxe sur les billets d'avion</t>
  </si>
  <si>
    <t>par an</t>
  </si>
  <si>
    <t>Pour 2020</t>
  </si>
  <si>
    <t>Sur la période</t>
  </si>
  <si>
    <t>Arrêté du 23 mars 2020 accordant la garantie de l'Etat aux établissements de crédit et sociétés de financement en application de l'article 4 de la loi n° 2020-289 du 23 mars 2020 de finances rectificative pour 2020</t>
  </si>
  <si>
    <t>https://www.economie.gouv.fr/covid19-soutien-entreprises/pret-garanti-par-letat
https://www.legifrance.gouv.fr/affichTexte.do?cidTexte=JORFTEXT000041746813&amp;categorieLien=id</t>
  </si>
  <si>
    <t>Aide ponctuelle</t>
  </si>
  <si>
    <t>Plan en faveur du commerce de proximité, de l'artisanat et des indépendants</t>
  </si>
  <si>
    <t>Commerce</t>
  </si>
  <si>
    <t>Cyclistes</t>
  </si>
  <si>
    <t>Commerçants, artisans, indépendants</t>
  </si>
  <si>
    <t>• Réduction et exonération de charges sociales: 400M€
• Soutien aux commerces de proximité, artisans et indépendants les plus affectés par la crise par le biais d'un fonds de solidarité: 500M€
• Déblocage jusqu'à 8 000€ des contrats d'épargne retraite (non quantifié)
• Suppression sur 3 ans de la majoration de la base taxable de 25% pour les indépendants qui n'adhèrent pas à un organisme de gestion agréé (non quantifié)
• Création de 100 foncières de redynamisation des commerces (non quantifié)
• Soutien et ingénierie d’actions collectives visant à soutenir la revitalisation du commerce en centre-ville (non quantifié)
• Communication positive concernant le commerce de proximité (non quantifié)
• Un parcours sur mesure pour aider les TPE à augmenter le chiffre d’affaires généré grâce au numérique (non quantifié)
• Un accompagnement des collectivités locales pour développer les solutions de commerce local (non quantifié)</t>
  </si>
  <si>
    <t>https://minefi.hosting.augure.com/Augure_Minefi/r/ContenuEnLigne/Download?id=A9FC3D0F-C632-4561-A753-48A7573B4E44&amp;filename=2221%20-%20DOSSIER%20DE%20PRESSE%20-%20Plan%20en%20faveur%20du%20commerce%20de%20proximit%C3%A9%2C%20de%20l%27artisanat%20et%20des%20ind%C3%A9pendants.pdf</t>
  </si>
  <si>
    <t>Plan de soutien au secteur du bâtiment et des travaux publics</t>
  </si>
  <si>
    <t>Collectivités territoriales, secteur du bâtiment</t>
  </si>
  <si>
    <t>Autres mesures PLFR3</t>
  </si>
  <si>
    <t>le dispositif de garantie de l’Etat à l’assurance-crédit est fortement renforcé en PLFR3 pour permettre aux entreprises de conserver leurs couvertures. Cette mesure est très importante pour les entreprises du BTP dont la trésorerie dépend beaucoup du crédit interentreprises. La mesure sera mise en place immédiatement par décret pour les PME et entreprises de taille intermédiaire (ETI)
• dans le cadre du PLFR3, afin de soutenir la trésorerie des entreprises, les entreprises soumises à l’impôt sur les sociétés pourront demander dès 2020 le remboursement immédiat de leur stock de créances de report en arrière de leurs déficits ainsi que des créances qui viendraient à être constatées en 2020 du fait des pertes liées à cette crise sanitaire</t>
  </si>
  <si>
    <t>Plan de soutien aux entreprises technologiques</t>
  </si>
  <si>
    <t>https://minefi.hosting.augure.com/Augure_Minefi/r/ContenuEnLigne/Download?id=BABA3AA9-685D-4F40-BF1A-9DEE86FCAA19&amp;filename=2201%20-%20Soutien%20au%20secteur%20du%20b%C3%A2timent%20et%20des%20travaux%20publics.pdf</t>
  </si>
  <si>
    <t>Plan en faveur du secteur culturel</t>
  </si>
  <si>
    <t>https://www.economie.gouv.fr/files/files/directions_services/covid19-soutien-entreprises/2190-109%20-%20PlanTech%20-%20Dossier%20de%20presse.pdf</t>
  </si>
  <si>
    <t>Starts-ups</t>
  </si>
  <si>
    <t xml:space="preserve">• Lancement d'un véhicule d'investissement 'French Tech Souveraineté' financé par le PIA et géré par Bpifrance: 150M€, pourra être augmentée en 2021 pour atteindre 500M€
• Soutien au financement des entreprises technologiques pour passer la crose et continuer à innover: 500M€
• Soutien à l'émergence d'un nouveau vivier de start-ups en particulier technologiques: 200M€
• Inventaire des verrous pour accélérer la numérisation de la société et de l'économie (non quantifié)
• Soutien au recrutement par des actions d'information (non quantifié)
</t>
  </si>
  <si>
    <t xml:space="preserve">Toute politique affectant les budgets par le biais de dépenses ou de réductions d'impôts par les gouvernements nationaux, infranationaux ou municipaux. </t>
  </si>
  <si>
    <t>Toute politique affectant la masse monétaire émise par la banque centrale.</t>
  </si>
  <si>
    <t>Toute politique affectant l'aspect technique des opérations de l'industrie.</t>
  </si>
  <si>
    <t>IMPACT SUR LE CLIMAT</t>
  </si>
  <si>
    <t>Culture</t>
  </si>
  <si>
    <t>Start-ups</t>
  </si>
  <si>
    <t>Remarque</t>
  </si>
  <si>
    <t xml:space="preserve">Loggé par </t>
  </si>
  <si>
    <t>Date</t>
  </si>
  <si>
    <t>Résolution</t>
  </si>
  <si>
    <t>Pas destiné à un secteur particulier</t>
  </si>
  <si>
    <t>Domaine</t>
  </si>
  <si>
    <t>LK</t>
  </si>
  <si>
    <t>Soutien aux véhicules électriques</t>
  </si>
  <si>
    <t>Dans le Recovery Tracker, ces mesures sont classifiées comme 'green with caution' car l'electricité peut être carbonée; en France, c'est moins la cas -&gt; soutien à la transition?</t>
  </si>
  <si>
    <t>Institution financière publique</t>
  </si>
  <si>
    <t>Institution à l'origine de la mesure</t>
  </si>
  <si>
    <t>Mesures de soutien à la filière du livre</t>
  </si>
  <si>
    <t>• Fonds de soutien à destination des libraires indépendants: 25M€
• Fonds de soutien à destination des maisons d'édition: 5M€
• Enveloppe de l'Etat pour aider les libraires à moderniser leur équipement: 12M€
• Enveloppe de prêts à destination auprès de l'Institut pour le financement du cinéma et des industries culturelles (IFCIC): 100M, dont 40M€ aux acteurs du livre</t>
  </si>
  <si>
    <t>Notes</t>
  </si>
  <si>
    <t>Au 26 juin 2020, 106,8Md€ avaient été accordés</t>
  </si>
  <si>
    <t>Comment indiquer l'absence de contreparties environnementales?</t>
  </si>
  <si>
    <t>Plan de soutien aux entreprises françaises exportatrices</t>
  </si>
  <si>
    <t>Entreprises exportatrices</t>
  </si>
  <si>
    <t>Garanties de l'Etat, extension des assurances-prospection, capacité additionnelle pour l'assurance-crédit export de court terme</t>
  </si>
  <si>
    <t>• Renforcement de l'octroi des garanties de l'Etat à travers Bpifrance pour les cautions et les préfinancements de projets export (non quantifié)
• Prolongation des assurances-prospection en cours d’exécution d’un an (non quantifié)
• Apport d'une capacité additionnelle de 2Md€ à l’assurance-crédit export de court terme
• Renforcement de l’accompagnement et l’information par les opérateurs de la Team France Export</t>
  </si>
  <si>
    <t>non quantifié</t>
  </si>
  <si>
    <t>https://www.diplomatie.gouv.fr/IMG/pdf/dp_-_plan_de_soutien_aux_entreprises_francaises_exportatrices_cle458d25.pdf</t>
  </si>
  <si>
    <t>Prêt de 5 milliards d'euros garanti par l'Etat. Les contreparties ne sont pas très claires mais les constructeurs automobiles se sont collectivement engagés à produire un million de véhicules propres en France d'ici 2025</t>
  </si>
  <si>
    <t>• Augmentation de l'éligibilité à la prime à la conversion et passage de la prime à la conversion passe à 3 000€ pour les ménages modestes pour l’achat d’un véhicule thermique et à 5 000 € pour l’achat d’un véhicule électrique ou hybride rechargeable: 800M€
• Investissements en fonds propres destinés à la consolidation de la filière: 600M€
• Investissements en fonds propres destinés à la modernisation et la décarbonation de l’outil productif: 200M€
• Investissements en fonds propres destinés à la R&amp;D et l'innovation du secteur: 150M€</t>
  </si>
  <si>
    <t xml:space="preserve">
Toute politique affectant l'emploi et le bien-être social mais ne rentrant pas dans le panier budgétaire.</t>
  </si>
  <si>
    <t>Cf définitions ci-dessus</t>
  </si>
  <si>
    <t>Mesure dont l'impact attendu est la réduction des émissions de gaz à effet de serre.</t>
  </si>
  <si>
    <t>Destiné à soutenir une industrie qui n'est ni directement nocive pour le climat ni verte</t>
  </si>
  <si>
    <t xml:space="preserve">Autres politiques, non couvertes par les catégories ci-dessus </t>
  </si>
  <si>
    <t>ECHELON JURIDICTIONNEL</t>
  </si>
  <si>
    <t>Echelon juridictionnel</t>
  </si>
  <si>
    <t>https://minefi.hosting.augure.com/Augure_Minefi/r/ContenuEnLigne/Download?id=94C9F4D9-0CB4-4D85-9026-7801E5E7F1E7&amp;filename=2196%20DP%20-%20Plan%20de%20soutien%20%C3%A0%20l%27a%C3%A9ronautique.pdf</t>
  </si>
  <si>
    <r>
      <rPr>
        <sz val="10"/>
        <color rgb="FF000000"/>
        <rFont val="Calibri"/>
        <family val="2"/>
      </rPr>
      <t>•</t>
    </r>
    <r>
      <rPr>
        <sz val="8.5"/>
        <color rgb="FF000000"/>
        <rFont val="Arial"/>
        <family val="2"/>
      </rPr>
      <t xml:space="preserve"> </t>
    </r>
    <r>
      <rPr>
        <sz val="10"/>
        <color rgb="FF000000"/>
        <rFont val="Arial"/>
        <family val="2"/>
      </rPr>
      <t>Aide de 7Md€ composée d'un prêt bancaire garanti par l'Etat de 4Md€ et d'une avance en compte courant d'actionnaire de l'Etat de 3Md€</t>
    </r>
  </si>
  <si>
    <t>Opération signée le 7 mai 2020</t>
  </si>
  <si>
    <t>• La révision du périmètre du marché domestique avec la réduction des vols régionaux, dès lors qu’il existe une alternative ferroviaire inférieure à 2h30, tout en préservant les correspondances ultramarines et internationales ;
• La réduction de 50% les émissions de CO2 des vols métropolitains au départ d’Orly et de région à région d’ici la fin 2024
• La modernisation de la flotte moyen et long-courrier, notamment afin de diminuer son impact écologique, et aussi à travers l’objectif de 2% de carburant alternatif durable à incorporer dans le réservoir des avions dès 2025.
Air France-KLM s'est engagé à détailler prochainement chacun de ces éléments dans un plan complet.</t>
  </si>
  <si>
    <t>• D'après le plan, la stratégie de la filière doit être tournée vers la transition environnementale et la décarbonation du transport aérien mais des engagements détaillés n'ont pas été publiés.</t>
  </si>
  <si>
    <t>• Engagement colectif des constructeurs et équipementiers automobiles à ce que la production de véhicules électriques, hybrides rechargeables ou hybrides atteigne 1 million par an sous 5 ans.</t>
  </si>
  <si>
    <t>• Augmentation de l'éco-taxe pour un billet intra-UE en classe économique de 2,63 € actuellement à 30 €
• Augmentation de l'éco-taxe pour un vol international en classe affaire de 60€ actuellement à  400 €</t>
  </si>
  <si>
    <t>https://www.legifrance.gouv.fr/affichTexte.do?cidTexte=JORFTEXT000041789766&amp;categorieLien=id</t>
  </si>
  <si>
    <t>Mesure intégrée dans le projet de loi de finances rectificative 3 (PLFR3)</t>
  </si>
  <si>
    <t>• Triplement du budget du plan Vélo en triplant son budget, de 20M€ à 60M€. Ce fonds permet de financer une aide de 50€ pour la remise en état d'un vélo, ainsi que des places de stationnement temporaires</t>
  </si>
  <si>
    <t>Rejetée par Macron lors de son discours du 29 juin 2020</t>
  </si>
  <si>
    <t>https://www.elysee.fr/emmanuel-macron/2020/06/29/le-president-emmanuel-macron-repond-aux-150-citoyens-de-la-convention-citoyenne-pour-le-climat</t>
  </si>
  <si>
    <t xml:space="preserve">• Renforcement du dispositif de bonus écologique pour les véhicules électriques et hybrides rechargeables: 535M€
• Soutien à l'usine pilote de fabrication de batteries électriques: 690M€
• Accélération du déploiement des bornes de recharge pour atteindre 100 000 dès la fin de l'année 2021 (non quantifié)
• Mobilisation de la commande publique (non quantifié) </t>
  </si>
  <si>
    <t>Plan de soutien à l'aéronautique de 15Md€ au total, qui inclut des prêts garantis par l'Etat de 1,5Md€, le dispositif d'activité partielle, le soutien à Air France de 7Md€, et le soutien au CORAC de 1,5Md€, ainsi que les mesures suivantes: 
• Fonds pour intervenir en fonds propres et favoriser le développement et les consolidations des PME/ETI de la filière: 500M€ dès juillet, 1Md€ à terme 
• Subventions pour accompagner les entreprises fournisseurs et sous-traitantes de la filière dans leur transformations et leur montée en gamme: 300M€ 
• Commandes anticipées d'avions, d'hélicoptères et de drones militaires: 832M€
• Soutien accru de Bpifrance Assurance Export pour les exportations du secteur (non quantifié)
• Moratoire sur le remboursement des crédits à l'export des compagnies aériennes (non quantifié)</t>
  </si>
  <si>
    <t>• Soutien au Conseil pour la Recherche Aéronautique Civile (CORAC) pour développer des technologies de réduction de la consommation de carburant, des technologies d’électrification des appareils et les expérimentations de carburants neutres en carbone comme l’hydrogène: 1.5Md€ sur trois ans</t>
  </si>
  <si>
    <t>https://www.cohesion-territoires.gouv.fr/sites/default/files/2020-06/dossier_de_presse_-_mesures_durgence_en_faveur_des_collectivites_territoriales_-_29.05.2020.pdf</t>
  </si>
  <si>
    <t>A rajouter</t>
  </si>
  <si>
    <t>Methodologie</t>
  </si>
  <si>
    <t>Méthodologie</t>
  </si>
  <si>
    <t>Arrêté du 13 mars 2020 relatif aux conditions de transformation des véhicules à motorisation thermique en motorisation électrique à batterie ou à pile à combustible</t>
  </si>
  <si>
    <t>Cadre règlementaire pour définir les conditions permettant de transformer en toute sécurité un modèle thermique, qu'il soit à essence ou au diesel, en véhicule électrique à batterie ou à pile à combustible</t>
  </si>
  <si>
    <t>Cadre règlementaire</t>
  </si>
  <si>
    <t>Professionnels et particuliers souhaitant électrifier leur véhicule</t>
  </si>
  <si>
    <t xml:space="preserve">• Ajout d'1Md€ par l’Etat en PLFR3 à la dotation de soutien à l’investissement local (DSIL) portant son enveloppe de 0,6 à 1,6Md€ (comptabilisé dans le cadre des mesures de soutien aux collectivités territoriales): 1Md€
• Aide au recrutement des apprentis, de 5 000 euros à 8 000 euros par contrat préparant à un diplôme jusqu’à la licence professionnelle: 130M€
• Ordonnance n°2020-595 du 20 mai 2020 qui permet de tenir ces assemblées générales sous forme de visioconférence ou par correspondance jusqu’au 31 janvier 2021, ce qui permet d’accélérer les décisions de travaux (non quantifié) </t>
  </si>
  <si>
    <t>Entreprises du secteur de la construction</t>
  </si>
  <si>
    <t>Impact climat: soutien aux énergies fossiles ou autre?</t>
  </si>
  <si>
    <t>Système de bonus-malus extrêmement renforcé: 
• 9,000€ pour les véhicules électriques, 
• Malus plus dissuasif qu'actuellement pour les véhicules polluants, atteignant 1000 euros pour les véhicules émettant 134 gCO2/km (norme WLTP)</t>
  </si>
  <si>
    <t>QP</t>
  </si>
  <si>
    <t>Comment distinguer les éco-conditionnalités qui relèvent plutôt du greenwashing de celles qui sont réellement transformatrices selon nous ? Ex : l'aviation : si on ferme les vols Bordeaux-Orly sans s'interdire de doubler les vols Bordeaux-Roissy, c'est plus de l'affichage que du changement.</t>
  </si>
  <si>
    <t>Est-il nécessaire de faire apparaitre la colonne "total" ? J''ai l'impression que cette colonne mélange un peu des choux et des carottes (des subventions et des prêts garantis par exemple), et que le fait de ne pas faire apparaitre cette colonne éviterait d'inciter à cette addition.</t>
  </si>
  <si>
    <t>Plan de soutuien de 18 Md€ en faveur du secteur du tourisme
• Possibilité de recourir à l'activité partielle dans les mêmes conditions que celles mises en place pendant le confinement (non quantifié)
• Prolongation du fonds de solidarité
• Exoneration de cotisations sociales pour les TPE et les PME du secteur tourisme, de l'evenementiel culturel et sportif au moins jusqu'à juin: 2,2Md€
• Renforcement du prêt Tourisme proposé par Bpifrance pour atteindre 1Md€
• Mobilisation de ressources du groupe CDC pour offrir des prêts de court et long terme: 600M€
• Investissement en fonds propres par les CDC et Bpifrance dans le secteur du tourisme: 1,3Md€
• Accompagnement de 1 500 entreprises et leurs dirigeants
• Triplement des capacités d'investissement du Fonds Tourisme Social Investissement à 225M€
• Crédit de cotisation égal à 20 % des salaires versés depuis février (non quantifié)
• Annulation des loyers et redevances d'occupation du domaine public (non quantifié)
• Allègement possible de la taxe de séjour et de la CFE par les collectivités locales (non quantifié)
• Augmentation du plafond journalier des tickets restaurant de 19€ à 38€
• Prêt garanti par l'Etat 'saison' avec un plafonds plus élevé que le PGE classique (non quantifié)</t>
  </si>
  <si>
    <t>Exonerations de cotisations sociales</t>
  </si>
  <si>
    <t>Placer dans la catégorie 'avantages fiscaux'</t>
  </si>
  <si>
    <t>Types de politique: classification à confirmer</t>
  </si>
  <si>
    <t xml:space="preserve">Prêt de trésorerie d'un an garanti par l'Etat; l'Etat a indiqué que 300 Md€ de prêts pourraient être garantis; cela inclut les 300 M€ incluent les prêts à Renault (5 Md€) et Air France (7 Md€)
• Ce prêt de trésorerie pourra couvrir jusqu'à trois mois de chiffre d'affaires, soit un quart du chiffre d'affaires annuel
• Pour les start-ups, le prêt pourra couvrir jusqu'à deux années de masse salariale, hors cotisations patronales. </t>
  </si>
  <si>
    <t>• En supposant un taux d’aide de 80 % pour les travaux des ménages modestes et de l’ordre 30 % pour le reste des ménages, 8,5 milliards par an seraient mobilisés pour rénover 700 000 passoires thermiques chaque année sur la période 2021-2030. Pour les bâtiments énergivores, les besoins seraient de l’ordre de 7 milliards par an, soit 570 000 rénovation supplémentaire chaque année de 2021 à 2040. D’où une augmentation totale de 11 milliards d’aides financières par an, à ajouter aux 4 milliards d’aides annuelles actuelles pour l’ensemble du parc. Cette estimation ne prend pas en compte la rénovation des bâtiments publics</t>
  </si>
  <si>
    <t xml:space="preserve">Obligation de rénovation énergétique:
• Dès 2030, les passoires thermiques (classes F et G) devront être rénovées pour atteindre les classes C au minimum
• Dès 2040, les bâtiments énergivores (classes D et E) devront également atteindre le niveau C.
</t>
  </si>
  <si>
    <t>Annonce du Président Macron lors de sa "première réponse" aux 150 citoyens réunis pour la Convention Climat</t>
  </si>
  <si>
    <t>A confirmer</t>
  </si>
  <si>
    <t>INSTITUTION A L'ORIGINE DE LA MESURE</t>
  </si>
  <si>
    <t>Définitions</t>
  </si>
  <si>
    <t>Finaliser les définitions manquantes</t>
  </si>
  <si>
    <t>• Plan d’investissement de 1,1Md€ par an dans le ferroviaire, dont 400M€ pour dynamiser le fret et 100 millions pour moderniser la signalétique
• Baisse de la TVA sur les billets de train à 5,5%, contre 10% actuellement</t>
  </si>
  <si>
    <t>• Taxe de 4% sur les dividendes versées par les entreprises, pour toutes les entreprises dont les dividendes excèdent 10M€ dans l’année. Les recettes de cette taxe seraient affectées à la transition bas-carbone.</t>
  </si>
  <si>
    <r>
      <t xml:space="preserve">Annonce faite par le Président: </t>
    </r>
    <r>
      <rPr>
        <i/>
        <sz val="10"/>
        <color rgb="FF000000"/>
        <rFont val="Arial"/>
        <family val="2"/>
      </rPr>
      <t>"15 milliards d'euros supplémentaires sur deux ans seront injectés pour la conversion écologique de notre économie"</t>
    </r>
    <r>
      <rPr>
        <sz val="10"/>
        <color rgb="FF000000"/>
        <rFont val="Arial"/>
        <family val="2"/>
      </rPr>
      <t xml:space="preserve">. </t>
    </r>
  </si>
  <si>
    <t>Catégorie 'Autre'</t>
  </si>
  <si>
    <t xml:space="preserve">renommer </t>
  </si>
  <si>
    <t>Impact climat - code couleur</t>
  </si>
  <si>
    <t>Soutien aux secteurs fortement émetteurs - sans conditions</t>
  </si>
  <si>
    <t>Soutien aux secteurs fortement émetteurs - avec conditions</t>
  </si>
  <si>
    <t>Soutien aux énergies fossiles' ou 'soutien aux secteurs fortement émetteurs'?</t>
  </si>
  <si>
    <t>Dernière mise à jour</t>
  </si>
  <si>
    <t>Soutien à la transition bas-carbone - avec prudence</t>
  </si>
  <si>
    <t>Soutien à la transition bas-carbone</t>
  </si>
  <si>
    <t>Incertain</t>
  </si>
  <si>
    <t>Libraires, maisons d'éditions, acteurs de la filière du livre</t>
  </si>
  <si>
    <t xml:space="preserve">https://minefi.hosting.augure.com/Augure_Minefi/r/ContenuEnLigne/Download?id=A5265793-94B4-445A-95DD-243011902673&amp;filename=2198%20-%20L%E2%80%99Etat%20renouvelle%20son%20soutien%20%C3%A0%20la%20fili%C3%A8re%20du%20Livre.pdf
</t>
  </si>
  <si>
    <t>Total</t>
  </si>
  <si>
    <t>Nouvelles mesures de soutien à la trésorerie des entreprises impactées par le Covid-19</t>
  </si>
  <si>
    <t>Avances remboursables, prêts à taux bonifiés</t>
  </si>
  <si>
    <t>Entreprises de 50 à 250 salariés</t>
  </si>
  <si>
    <t>Non quantifié</t>
  </si>
  <si>
    <t>Aucune</t>
  </si>
  <si>
    <t>https://www.economie.gouv.fr/files/files/directions_services/covid19-soutien-entreprises/CP2227-De%20nouvelles%20mesures%20de%20soutien%20%C3%A0%20la%20tr%C3%A9sorerie%20des%20entreprises%20impact%C3%A9es%20par%20la%20Covid-19.pdf</t>
  </si>
  <si>
    <t>Soutien aéronautique</t>
  </si>
  <si>
    <t>Report de la sortie de niche fiscale sur le GNR</t>
  </si>
  <si>
    <t>Je n'aboutis pas au même montant : pour moi il y une perte de recette en 2020 (700*45%/2 = 157,5 M€ en 2020), mais ensuite un gain en 2021 (25%*700=175 M€) soit une augmentation nette des prélèvements sur l'ensemble du changement de 17,5 M€ (hors actualisation...)</t>
  </si>
  <si>
    <t>Soutien au secteur du bâtiment</t>
  </si>
  <si>
    <t>Pourquoi le milliard additionnel pour la DSIL n'est-il pas comptabilisé ?</t>
  </si>
  <si>
    <t>Préciser les montants qui sont inclus pour aboutir à 1,6 Md€ ?</t>
  </si>
  <si>
    <t>Plan de soutien au secteur automobile</t>
  </si>
  <si>
    <t>Je pense qu'il est également important de mentionner :
- l'augmentation du bonus, à 7 000 euros pour les véhicules électriques. Et si possible de dire un mot sur les conditions.
- l'objectif de bornes électriques, accéléré pour atteindre  100 000 bornes dès 2021.
Eventuellement, préciser également les conditions d'attribution pour la prime à la conversion :
- la prime à la conversion est réservée aux véhicules de moins de 60 000 euros et émettant 144g CO2/km au plus
- la prime est réservé aux ménages dont le revenu fiscal de référence (RFR) par parts est inférieur ou égal à 13 489 €</t>
  </si>
  <si>
    <t>Typologie</t>
  </si>
  <si>
    <t>Mettre des espaces (insécables) dans le texte entre les montants en chiffre et l'unité, M€ ou Md€ ? :)</t>
  </si>
  <si>
    <t>Dans la définition de "fiscal", je n'incluerais pas les dépenses (qui sont du ressort budgétaire). Ou alors changer le titre pour "fiscal ou budgétaire" ?</t>
  </si>
  <si>
    <t>Plan de soutien à l'aéronautique de 15 Md€ au total, qui inclut des prêts garantis par l'Etat de 1,5 Md€, le dispositif d'activité partielle, le soutien à Air France de 7 Md€, et le soutien au CORAC de 1,5 Md€, ainsi que les mesures suivantes: 
• Fonds pour intervenir en fonds propres et favoriser le développement et les consolidations des PME/ETI de la filière: 500 M€ dès juillet, 1 Md€ à terme 
• Subventions pour accompagner les entreprises fournisseurs et sous-traitantes de la filière dans leur transformations et leur montée en gamme: 300 M€ 
• Commandes anticipées d'avions, d'hélicoptères et de drones militaires: 832 M€
• Soutien accru de Bpifrance Assurance Export pour les exportations du secteur (non quantifié)
• Moratoire sur le remboursement des crédits à l'export des compagnies aériennes (non quantifié)</t>
  </si>
  <si>
    <t>Plan de soutien à l'aéronautique - soutien de l'Etat à Air France - KLM</t>
  </si>
  <si>
    <t>Plan de soutien à l'automobile - plan de sauvetage de Renault</t>
  </si>
  <si>
    <t>• Augmentation de la DSIL, orientée spécifiquement vers les objectifs de la relance, notamment la transition énergétique ou la santé: 1 Md€</t>
  </si>
  <si>
    <t>Mesure d'urgences en faveur des collectivités territoriales - Dotation de soutien à l'investissement local (DSIL)</t>
  </si>
  <si>
    <t xml:space="preserve">Il était prévu que la suppression de cet avantage fiscal commence au 1er juillet 2020 pour une suppression complète en janvier 2022. Cet amendement prévoit que cette suppression soit décalée d'un an, au 1er juillet 2021, mais elle se fera en une seule fois. </t>
  </si>
  <si>
    <t>Plan de soutien à l'aéronautique - Soutien à la R&amp;D de l'aviation</t>
  </si>
  <si>
    <t>Plan de soutien à l'automobile - Renforcement des bonus écologiques, soutien à l'usine pîlote de fabrication de batteries électriques</t>
  </si>
  <si>
    <t>Période de validité</t>
  </si>
  <si>
    <t>Plan de soutien à l'aéronautique (Ministère de l'Economie et des Finances, 2020)</t>
  </si>
  <si>
    <t>• Engagement colectif des constructeurs et équipementiers automobiles à ce que la production de véhicules électriques, hybrides rechargeables ou hybrides atteigne 1 million par an sous 5 ans</t>
  </si>
  <si>
    <t>Investissements directs et subventions (Md€)</t>
  </si>
  <si>
    <t>Mesures de soutien aux secteurs fortement émetteurs - sans conditions</t>
  </si>
  <si>
    <t>Mesures de soutien aux secteurs fortement émetteurs - avec conditions</t>
  </si>
  <si>
    <t>Plan de soutien à l'automobile (Ministère de l'Economie et des Finances, 2020)</t>
  </si>
  <si>
    <t>Plan de soutien à l'automobile - autres mesures de soutien à l'automobile avec conditions</t>
  </si>
  <si>
    <r>
      <t>•</t>
    </r>
    <r>
      <rPr>
        <sz val="8.5"/>
        <color rgb="FF000000"/>
        <rFont val="Calibri Light"/>
        <family val="2"/>
      </rPr>
      <t xml:space="preserve"> </t>
    </r>
    <r>
      <rPr>
        <sz val="10"/>
        <color rgb="FF000000"/>
        <rFont val="Calibri Light"/>
        <family val="2"/>
      </rPr>
      <t>Aide de 7 Md€ composée d'un prêt bancaire garanti par l'Etat de 4 Md€ et d'une avance en compte courant d'actionnaire de l'Etat de 3 Md€</t>
    </r>
  </si>
  <si>
    <t>Annoncée</t>
  </si>
  <si>
    <t>• Prêt de 5 Md€ garanti par l'Etat</t>
  </si>
  <si>
    <t>• Augmentation de l'éligibilité à la prime à la conversion et passage de la prime à la conversion passe à 3 000 € pour les ménages modestes pour l’achat d’un véhicule thermique et à 5 000 € pour l’achat d’un véhicule électrique ou hybride rechargeable: 800 M€
• Investissements en fonds propres destinés à la consolidation de la filière: 600 M€
• Investissements en fonds propres destinés à la modernisation et la décarbonation de l’outil productif: 200 M€
• Investissements en fonds propres destinés à la R&amp;D et l'innovation du secteur: 150 M€</t>
  </si>
  <si>
    <t>Report suppression avantage fiscale GNR</t>
  </si>
  <si>
    <t>Colonne retirée</t>
  </si>
  <si>
    <t>Ok</t>
  </si>
  <si>
    <t>Ligne ajoutée</t>
  </si>
  <si>
    <t>Approuvé?</t>
  </si>
  <si>
    <t>Source?</t>
  </si>
  <si>
    <t>Pas dans le tableau en ligne</t>
  </si>
  <si>
    <t>Aucune s'il n'y en a pas; NA si la mesure est déjà verte</t>
  </si>
  <si>
    <t>Soutien aux véhicules électriques = soutien à la transition (jurisprudence I4CE)</t>
  </si>
  <si>
    <t>Estimation fondée sur l'hypothèse que le fonds pour favoriser les consolidations de la filière atteint 1 Md€</t>
  </si>
  <si>
    <t>Amendement adopté par les députés le 1er juillet 2020</t>
  </si>
  <si>
    <t>Amendement N°1833 du projet de loi de finances rectificative 3 (PLFR3)</t>
  </si>
  <si>
    <t>http://www.assemblee-nationale.fr/dyn/15/amendements/3074/AN/1833</t>
  </si>
  <si>
    <t>• Dotation orientée vers les objetifs de la relance: transition énergétique, santé</t>
  </si>
  <si>
    <t>Plan vélo (Ministère de la Transition Ecologique, 2020)</t>
  </si>
  <si>
    <t>Mesures d’urgence en faveur des collectivités territoriales (Ministère de la Cohésion des Territoires et des Relations avec les Collectivités Territoriales, 2020)</t>
  </si>
  <si>
    <t>Amendement trouvé</t>
  </si>
  <si>
    <t>Précisés dans la description</t>
  </si>
  <si>
    <t xml:space="preserve">• Renforcement du dispositif de bonus écologique pour les véhicules électriques et hybrides rechargeables: 535 M€
• Soutien à l'usine pilote de fabrication de batteries électriques: 690 M€
• Accélération du déploiement des bornes de recharge pour atteindre 100 000 dès la fin de l'année 2021 (non quantifié)
• Mobilisation de la commande publique (non quantifié) </t>
  </si>
  <si>
    <t>• Soutien au Conseil pour la Recherche Aéronautique Civile (CORAC) pour développer des technologies de réduction de la consommation de carburant, des technologies d’électrification des appareils et les expérimentations de carburants neutres en carbone comme l’hydrogène: 1.5 Md€ sur trois ans</t>
  </si>
  <si>
    <t>• Triplement du budget du plan Vélo en triplant son budget, de 20 M€ à 60 M€. Ce fonds permet de financer une aide de 50 € pour la remise en état d'un vélo, ainsi que des places de stationnement temporaires</t>
  </si>
  <si>
    <t>Détails ajoutés sauf sur la prime à la conversion</t>
  </si>
  <si>
    <t>Modifié</t>
  </si>
  <si>
    <t>Mesures-clés de la Convention Citoyenne pour le Climat</t>
  </si>
  <si>
    <t>Discours du Président Macron du 29 juin 2020</t>
  </si>
  <si>
    <t>Les propositions de la Convention Citoyenne pour le Climat (CCC, 2020)</t>
  </si>
  <si>
    <t>• Augmentation du bonus, à 7 000 € pour les véhicules électriques pour les particuliers d'un montant inférieur ou égal à 45 000€</t>
  </si>
  <si>
    <t>• Estimation I4CE</t>
  </si>
  <si>
    <t>• Estimation I4CE
• Ces 11 Md€ d'aides financières par an seraient à ajouter aux 4 Md€ d’aides annuelles actuelles pour l’ensemble du parc
• Cette estimation ne prend pas en compte la rénovation des bâtiments publics</t>
  </si>
  <si>
    <t>Proposition qui sera soumise soit au Gouvernement, soit au Parlement, soit directement au peuple français</t>
  </si>
  <si>
    <t>Annonce</t>
  </si>
  <si>
    <r>
      <t xml:space="preserve">• Annonce faite par le Président: </t>
    </r>
    <r>
      <rPr>
        <i/>
        <sz val="10"/>
        <color rgb="FF000000"/>
        <rFont val="Calibri Light"/>
        <family val="2"/>
      </rPr>
      <t>"15 milliards d'euros supplémentaires sur deux ans seront injectés pour la conversion écologique de notre économie"</t>
    </r>
  </si>
  <si>
    <t>Sur 2 ans</t>
  </si>
  <si>
    <t>Il était prévu que la suppression de cet avantage fiscal commence au 1er juillet 2020 pour une suppression complète en janvier 2022. Cet amendement prévoit que cette suppression soit décalée d'un an, au 1er juillet 2021, mais elle se fera en une seule fois. Cet avantage fiscal représente autour de 700M€ par an et il était prévu qu'il soit réduit de 45% entre juillet et décembre 2020, et 75% entre décembre 2020 et janvier 2022.</t>
  </si>
  <si>
    <t>Rejetée par le Président Macron lors de son discours du 29 juin 2020</t>
  </si>
  <si>
    <t>Couleurs</t>
  </si>
  <si>
    <t>Tableau simplifié</t>
  </si>
  <si>
    <t>Sans le total en colonne</t>
  </si>
  <si>
    <t>Gradation de rouge</t>
  </si>
  <si>
    <t>• Plan d’investissement de 1,1 Md€ par an dans le ferroviaire, dont 400 M€ pour dynamiser le fret et 100 M€ pour moderniser la signalétique
• Baisse de la TVA sur les billets de train à 5,5%, contre 10% actuellement</t>
  </si>
  <si>
    <t>Système de bonus-malus extrêmement renforcé: 
• 9 000 € pour les véhicules électriques, 
• Malus plus dissuasif qu'actuellement pour les véhicules polluants, atteignant 1 000 € pour les véhicules émettant 134 gCO2/km (norme WLTP)</t>
  </si>
  <si>
    <t>Total (hors mesures rejetées et annonce de 15 Md€)</t>
  </si>
  <si>
    <t>1) au moins il y a un objectif chiffré pour le secteur auto; et 2) le scénario de décarbonation du secteur auto est plus clair que celui du secteur aérien</t>
  </si>
  <si>
    <t>Différence eco-conditionnalité secteurs aéronautique et automobile</t>
  </si>
  <si>
    <t>Gardée dans le tableau long, retirée dans le tableau court</t>
  </si>
  <si>
    <t>Legende sous le tableau long</t>
  </si>
  <si>
    <t>Mesure annoncée par le MTES</t>
  </si>
  <si>
    <t>Annoncé par Borne, pas dans le PLFR3</t>
  </si>
  <si>
    <t>• Estimation I4CE
• Cet avantage fiscal représente autour de 700 M€ par an; il était prévu qu'il soit réduit de 45% entre juillet et décembre 2020, et 75% entre décembre 2020 et janvier 2022.</t>
  </si>
  <si>
    <t>• La révision du périmètre du marché domestique avec la réduction des vols régionaux, dès lors qu’il existe une alternative ferroviaire inférieure à 2h30, tout en préservant les correspondances ultramarines et internationales
• La réduction de 50% les émissions de CO2 des vols métropolitains au départ d’Orly et de région à région d’ici la fin 2024
• La modernisation de la flotte moyen et long-courrier, notamment afin de diminuer son impact écologique, et aussi à travers l’objectif de 2% de carburant alternatif durable à incorporer dans le réservoir des avions dès 2025
Air France-KLM s'est engagé à détailler prochainement chacun de ces éléments dans un plan complet</t>
  </si>
  <si>
    <t>Gains sur la période 2022 ajouté</t>
  </si>
  <si>
    <t>Plan de soutien à l'aéronautique - hors soutien direct de l'Etat à Air France-KLM et soutien à la R&amp;D de l'aviation</t>
  </si>
  <si>
    <t>Mesures de soutien à la transition bas-carbone</t>
  </si>
  <si>
    <t>• Taxe de 4% sur les dividendes versées par les entreprises, pour toutes les entreprises dont les dividendes excèdent 10 M€ dans l’année. Les recettes de cette taxe seraient affectées à la transition bas-carbone.</t>
  </si>
  <si>
    <t>• Estimation fondée sur l'hypothèse que le fonds pour favoriser les consolidations de la filière atteint 1 Md€
• Montant des prêts garantis par l'Etat à fin mai 2020</t>
  </si>
  <si>
    <t>Augmentation du malus sur les voitures polluantes et du bonus pour les véhicules bas carbone</t>
  </si>
  <si>
    <t>Augmentation de l'éco-taxe à 30 € pour les billets intra-UE en classe économique et à 400 € pour les vols internationaux en classe affaire</t>
  </si>
  <si>
    <t>Plan d'investissement de 1,1 Md€ dans le ferroviaire; baisse de la TVA sur les billets de train à 5,5% contre 10% actuellement</t>
  </si>
  <si>
    <t>Instauration d'une taxe de 4% sur les dividendes versés par les entreprises, pour toutes les entreprises dont les dividendes excèdent 10 M€ dans l’année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</si>
</sst>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quot; Md€&quot;"/>
    <numFmt numFmtId="165" formatCode="#,##0.0,&quot; Md€&quot;"/>
    <numFmt numFmtId="166" formatCode="[$-40C]dd\-mmm\-yy;@"/>
    <numFmt numFmtId="167" formatCode="#,##0.0,,,&quot; Md€&quot;;\ \(#,##0.0,,,&quot; Md€&quot;\)\ ;\ \-"/>
    <numFmt numFmtId="168" formatCode="#,##0.00,,,&quot; Md€&quot;;\ \(#,##0.00,,,&quot; Md€&quot;\)\ ;\ \-"/>
    <numFmt numFmtId="169" formatCode="#,##0.0,,,&quot; Md€ *&quot;;\ \(#,##0.0,,,&quot; Md€ *&quot;\)\ ;\ \-"/>
  </numFmts>
  <fonts count="21" x14ac:knownFonts="1">
    <font>
      <sz val="10"/>
      <color rgb="FF000000"/>
      <name val="Arial"/>
    </font>
    <font>
      <u/>
      <sz val="10"/>
      <color theme="10"/>
      <name val="Arial"/>
    </font>
    <font>
      <sz val="10"/>
      <color rgb="FF000000"/>
      <name val="Arial"/>
      <family val="2"/>
    </font>
    <font>
      <b/>
      <sz val="10"/>
      <color rgb="FF000000"/>
      <name val="Arial"/>
      <family val="2"/>
    </font>
    <font>
      <u/>
      <sz val="10"/>
      <color theme="10"/>
      <name val="Arial"/>
      <family val="2"/>
    </font>
    <font>
      <i/>
      <sz val="10"/>
      <color rgb="FF000000"/>
      <name val="Arial"/>
      <family val="2"/>
    </font>
    <font>
      <sz val="10"/>
      <color rgb="FFFF0000"/>
      <name val="Arial"/>
      <family val="2"/>
    </font>
    <font>
      <sz val="10"/>
      <color rgb="FF000000"/>
      <name val="Calibri"/>
      <family val="2"/>
    </font>
    <font>
      <sz val="8.5"/>
      <color rgb="FF000000"/>
      <name val="Arial"/>
      <family val="2"/>
    </font>
    <font>
      <b/>
      <i/>
      <sz val="10"/>
      <color rgb="FF000000"/>
      <name val="Arial"/>
      <family val="2"/>
    </font>
    <font>
      <b/>
      <sz val="10"/>
      <color theme="0"/>
      <name val="Arial"/>
      <family val="2"/>
    </font>
    <font>
      <sz val="10"/>
      <name val="Arial"/>
      <family val="2"/>
    </font>
    <font>
      <sz val="10"/>
      <color rgb="FF000000"/>
      <name val="Calibri Light"/>
      <family val="2"/>
    </font>
    <font>
      <b/>
      <sz val="12"/>
      <color rgb="FF000000"/>
      <name val="Calibri Light"/>
      <family val="2"/>
    </font>
    <font>
      <b/>
      <sz val="10"/>
      <color rgb="FF000000"/>
      <name val="Calibri Light"/>
      <family val="2"/>
    </font>
    <font>
      <sz val="10"/>
      <name val="Calibri Light"/>
      <family val="2"/>
    </font>
    <font>
      <i/>
      <sz val="10"/>
      <color rgb="FF000000"/>
      <name val="Calibri Light"/>
      <family val="2"/>
    </font>
    <font>
      <b/>
      <i/>
      <sz val="10"/>
      <color rgb="FF000000"/>
      <name val="Calibri Light"/>
      <family val="2"/>
    </font>
    <font>
      <sz val="8.5"/>
      <color rgb="FF000000"/>
      <name val="Calibri Light"/>
      <family val="2"/>
    </font>
    <font>
      <u/>
      <sz val="10"/>
      <color theme="10"/>
      <name val="Calibri Light"/>
      <family val="2"/>
    </font>
    <font>
      <sz val="12"/>
      <color rgb="FF000000"/>
      <name val="Calibri Light"/>
      <family val="2"/>
    </font>
  </fonts>
  <fills count="13">
    <fill>
      <patternFill patternType="none"/>
    </fill>
    <fill>
      <patternFill patternType="gray125"/>
    </fill>
    <fill>
      <patternFill patternType="solid">
        <fgColor theme="2" tint="-4.9989318521683403E-2"/>
        <bgColor indexed="64"/>
      </patternFill>
    </fill>
    <fill>
      <patternFill patternType="solid">
        <fgColor rgb="FF002060"/>
        <bgColor indexed="64"/>
      </patternFill>
    </fill>
    <fill>
      <patternFill patternType="solid">
        <fgColor theme="7" tint="0.79998168889431442"/>
        <bgColor indexed="64"/>
      </patternFill>
    </fill>
    <fill>
      <patternFill patternType="solid">
        <fgColor rgb="FFFFFF00"/>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2" tint="-0.249977111117893"/>
        <bgColor indexed="64"/>
      </patternFill>
    </fill>
    <fill>
      <patternFill patternType="solid">
        <fgColor theme="5" tint="0.79998168889431442"/>
        <bgColor indexed="64"/>
      </patternFill>
    </fill>
    <fill>
      <patternFill patternType="solid">
        <fgColor rgb="FFE7F6FF"/>
        <bgColor indexed="64"/>
      </patternFill>
    </fill>
  </fills>
  <borders count="12">
    <border>
      <left/>
      <right/>
      <top/>
      <bottom/>
      <diagonal/>
    </border>
    <border>
      <left/>
      <right/>
      <top/>
      <bottom style="thin">
        <color indexed="64"/>
      </bottom>
      <diagonal/>
    </border>
    <border>
      <left/>
      <right/>
      <top style="thin">
        <color indexed="64"/>
      </top>
      <bottom style="double">
        <color indexed="64"/>
      </bottom>
      <diagonal/>
    </border>
    <border>
      <left/>
      <right/>
      <top style="thin">
        <color indexed="64"/>
      </top>
      <bottom style="thick">
        <color theme="0"/>
      </bottom>
      <diagonal/>
    </border>
    <border>
      <left/>
      <right/>
      <top style="thick">
        <color theme="0"/>
      </top>
      <bottom style="thick">
        <color theme="0"/>
      </bottom>
      <diagonal/>
    </border>
    <border>
      <left/>
      <right/>
      <top style="thick">
        <color theme="0"/>
      </top>
      <bottom style="thin">
        <color theme="2" tint="-0.24994659260841701"/>
      </bottom>
      <diagonal/>
    </border>
    <border>
      <left/>
      <right/>
      <top/>
      <bottom style="thick">
        <color theme="0"/>
      </bottom>
      <diagonal/>
    </border>
    <border>
      <left/>
      <right/>
      <top style="thick">
        <color theme="0"/>
      </top>
      <bottom style="thin">
        <color indexed="64"/>
      </bottom>
      <diagonal/>
    </border>
    <border>
      <left/>
      <right/>
      <top style="thin">
        <color indexed="64"/>
      </top>
      <bottom style="medium">
        <color indexed="64"/>
      </bottom>
      <diagonal/>
    </border>
    <border>
      <left/>
      <right/>
      <top style="thick">
        <color theme="0"/>
      </top>
      <bottom/>
      <diagonal/>
    </border>
    <border>
      <left/>
      <right/>
      <top style="thin">
        <color indexed="64"/>
      </top>
      <bottom/>
      <diagonal/>
    </border>
    <border>
      <left/>
      <right/>
      <top/>
      <bottom style="double">
        <color indexed="64"/>
      </bottom>
      <diagonal/>
    </border>
  </borders>
  <cellStyleXfs count="2">
    <xf numFmtId="0" fontId="0" fillId="0" borderId="0"/>
    <xf numFmtId="0" fontId="1" fillId="0" borderId="0" applyNumberFormat="0" applyFill="0" applyBorder="0" applyAlignment="0" applyProtection="0"/>
  </cellStyleXfs>
  <cellXfs count="154">
    <xf numFmtId="0" fontId="0" fillId="0" borderId="0" xfId="0" applyFont="1" applyAlignment="1"/>
    <xf numFmtId="0" fontId="0" fillId="0" borderId="0" xfId="0" applyFont="1" applyAlignment="1"/>
    <xf numFmtId="0" fontId="2" fillId="0" borderId="0" xfId="0" applyFont="1" applyAlignment="1"/>
    <xf numFmtId="0" fontId="0" fillId="0" borderId="0" xfId="0" applyFont="1" applyAlignment="1">
      <alignment horizontal="left" vertical="top"/>
    </xf>
    <xf numFmtId="0" fontId="2" fillId="0" borderId="0" xfId="0" applyFont="1" applyAlignment="1">
      <alignment horizontal="left" vertical="top"/>
    </xf>
    <xf numFmtId="0" fontId="1" fillId="0" borderId="0" xfId="1" applyAlignment="1">
      <alignment horizontal="left" vertical="top"/>
    </xf>
    <xf numFmtId="0" fontId="0" fillId="0" borderId="0" xfId="0" applyFont="1" applyAlignment="1"/>
    <xf numFmtId="0" fontId="10" fillId="3" borderId="2" xfId="0" applyFont="1" applyFill="1" applyBorder="1" applyAlignment="1"/>
    <xf numFmtId="0" fontId="11" fillId="0" borderId="0" xfId="0" applyFont="1" applyAlignment="1"/>
    <xf numFmtId="0" fontId="0" fillId="0" borderId="0" xfId="0" applyFont="1" applyAlignment="1"/>
    <xf numFmtId="0" fontId="0" fillId="2" borderId="4" xfId="0" applyFont="1" applyFill="1" applyBorder="1" applyAlignment="1">
      <alignment horizontal="left" vertical="top"/>
    </xf>
    <xf numFmtId="0" fontId="0" fillId="2" borderId="4" xfId="0" applyFont="1" applyFill="1" applyBorder="1" applyAlignment="1">
      <alignment horizontal="left" vertical="top" wrapText="1"/>
    </xf>
    <xf numFmtId="0" fontId="0" fillId="2" borderId="5" xfId="0" applyFont="1" applyFill="1" applyBorder="1" applyAlignment="1">
      <alignment horizontal="left" vertical="top"/>
    </xf>
    <xf numFmtId="0" fontId="0" fillId="2" borderId="5" xfId="0" applyFont="1" applyFill="1" applyBorder="1" applyAlignment="1">
      <alignment horizontal="left" vertical="top" wrapText="1"/>
    </xf>
    <xf numFmtId="0" fontId="0" fillId="5" borderId="0" xfId="0" applyFont="1" applyFill="1" applyAlignment="1"/>
    <xf numFmtId="0" fontId="5" fillId="5" borderId="0" xfId="0" applyFont="1" applyFill="1" applyAlignment="1"/>
    <xf numFmtId="0" fontId="2" fillId="6" borderId="0" xfId="0" applyFont="1" applyFill="1" applyAlignment="1"/>
    <xf numFmtId="0" fontId="2" fillId="7" borderId="0" xfId="0" applyFont="1" applyFill="1" applyAlignment="1"/>
    <xf numFmtId="0" fontId="2" fillId="4" borderId="0" xfId="0" applyFont="1" applyFill="1" applyAlignment="1"/>
    <xf numFmtId="0" fontId="2" fillId="8" borderId="0" xfId="0" applyFont="1" applyFill="1" applyAlignment="1"/>
    <xf numFmtId="0" fontId="2" fillId="9" borderId="0" xfId="0" applyFont="1" applyFill="1" applyAlignment="1"/>
    <xf numFmtId="0" fontId="2" fillId="10" borderId="0" xfId="0" applyFont="1" applyFill="1" applyAlignment="1"/>
    <xf numFmtId="0" fontId="1" fillId="0" borderId="4" xfId="1" applyFill="1" applyBorder="1" applyAlignment="1">
      <alignment horizontal="left" vertical="top" wrapText="1"/>
    </xf>
    <xf numFmtId="0" fontId="3" fillId="0" borderId="1" xfId="0" applyFont="1" applyBorder="1" applyAlignment="1">
      <alignment horizontal="left" vertical="top" wrapText="1"/>
    </xf>
    <xf numFmtId="0" fontId="2" fillId="0" borderId="0" xfId="0" applyFont="1" applyAlignment="1">
      <alignment horizontal="left" vertical="top" wrapText="1"/>
    </xf>
    <xf numFmtId="0" fontId="0" fillId="0" borderId="0" xfId="0" applyFont="1" applyFill="1" applyAlignment="1">
      <alignment horizontal="left" vertical="top"/>
    </xf>
    <xf numFmtId="0" fontId="0" fillId="0" borderId="4" xfId="0" applyFont="1" applyFill="1" applyBorder="1" applyAlignment="1">
      <alignment horizontal="left" vertical="top"/>
    </xf>
    <xf numFmtId="0" fontId="2" fillId="0" borderId="4" xfId="0" applyFont="1" applyFill="1" applyBorder="1" applyAlignment="1">
      <alignment horizontal="left" vertical="top"/>
    </xf>
    <xf numFmtId="0" fontId="2" fillId="0" borderId="4" xfId="0" applyFont="1" applyFill="1" applyBorder="1" applyAlignment="1">
      <alignment horizontal="left" vertical="top" wrapText="1"/>
    </xf>
    <xf numFmtId="0" fontId="0" fillId="0" borderId="4" xfId="0" applyFont="1" applyFill="1" applyBorder="1" applyAlignment="1">
      <alignment horizontal="left" vertical="top" wrapText="1"/>
    </xf>
    <xf numFmtId="166" fontId="0" fillId="0" borderId="4" xfId="0" applyNumberFormat="1" applyFont="1" applyFill="1" applyBorder="1" applyAlignment="1">
      <alignment horizontal="left" vertical="top" wrapText="1"/>
    </xf>
    <xf numFmtId="0" fontId="11" fillId="0" borderId="4" xfId="0" applyFont="1" applyFill="1" applyBorder="1" applyAlignment="1">
      <alignment horizontal="left" vertical="top" wrapText="1"/>
    </xf>
    <xf numFmtId="167" fontId="11" fillId="0" borderId="4" xfId="0" applyNumberFormat="1" applyFont="1" applyFill="1" applyBorder="1" applyAlignment="1">
      <alignment horizontal="left" vertical="top" wrapText="1"/>
    </xf>
    <xf numFmtId="167" fontId="3" fillId="0" borderId="4" xfId="0" applyNumberFormat="1" applyFont="1" applyFill="1" applyBorder="1" applyAlignment="1">
      <alignment horizontal="left" vertical="top" wrapText="1"/>
    </xf>
    <xf numFmtId="0" fontId="1" fillId="0" borderId="4" xfId="1" applyFill="1" applyBorder="1" applyAlignment="1">
      <alignment vertical="top"/>
    </xf>
    <xf numFmtId="0" fontId="2" fillId="0" borderId="4" xfId="0" quotePrefix="1" applyFont="1" applyFill="1" applyBorder="1" applyAlignment="1">
      <alignment horizontal="left" vertical="top" wrapText="1"/>
    </xf>
    <xf numFmtId="167" fontId="5" fillId="0" borderId="4" xfId="0" applyNumberFormat="1" applyFont="1" applyFill="1" applyBorder="1" applyAlignment="1">
      <alignment horizontal="left" vertical="top" wrapText="1"/>
    </xf>
    <xf numFmtId="167" fontId="9" fillId="0" borderId="4" xfId="0" applyNumberFormat="1" applyFont="1" applyFill="1" applyBorder="1" applyAlignment="1">
      <alignment horizontal="left" vertical="top" wrapText="1"/>
    </xf>
    <xf numFmtId="167" fontId="0" fillId="0" borderId="4" xfId="0" applyNumberFormat="1" applyFont="1" applyFill="1" applyBorder="1" applyAlignment="1">
      <alignment horizontal="left" vertical="top" wrapText="1"/>
    </xf>
    <xf numFmtId="0" fontId="1" fillId="0" borderId="4" xfId="1" applyFill="1" applyBorder="1" applyAlignment="1">
      <alignment horizontal="left" vertical="top"/>
    </xf>
    <xf numFmtId="168" fontId="0" fillId="0" borderId="4" xfId="0" applyNumberFormat="1" applyFont="1" applyFill="1" applyBorder="1" applyAlignment="1">
      <alignment horizontal="left" vertical="top" wrapText="1"/>
    </xf>
    <xf numFmtId="0" fontId="0" fillId="0" borderId="3" xfId="0" applyFont="1" applyFill="1" applyBorder="1" applyAlignment="1">
      <alignment horizontal="left" vertical="top" wrapText="1"/>
    </xf>
    <xf numFmtId="0" fontId="2" fillId="0" borderId="3" xfId="0" applyFont="1" applyFill="1" applyBorder="1" applyAlignment="1">
      <alignment horizontal="left" vertical="top" wrapText="1"/>
    </xf>
    <xf numFmtId="166" fontId="0" fillId="0" borderId="3" xfId="0" applyNumberFormat="1" applyFont="1" applyFill="1" applyBorder="1" applyAlignment="1">
      <alignment horizontal="left" vertical="top" wrapText="1"/>
    </xf>
    <xf numFmtId="167" fontId="0" fillId="0" borderId="3" xfId="0" applyNumberFormat="1" applyFont="1" applyFill="1" applyBorder="1" applyAlignment="1">
      <alignment horizontal="left" vertical="top" wrapText="1"/>
    </xf>
    <xf numFmtId="167" fontId="3" fillId="0" borderId="3" xfId="0" applyNumberFormat="1" applyFont="1" applyFill="1" applyBorder="1" applyAlignment="1">
      <alignment horizontal="left" vertical="top" wrapText="1"/>
    </xf>
    <xf numFmtId="0" fontId="1" fillId="0" borderId="3" xfId="1" applyFill="1" applyBorder="1" applyAlignment="1">
      <alignment horizontal="left" vertical="top" wrapText="1"/>
    </xf>
    <xf numFmtId="167" fontId="2" fillId="0" borderId="4" xfId="0" applyNumberFormat="1" applyFont="1" applyFill="1" applyBorder="1" applyAlignment="1">
      <alignment horizontal="left" vertical="top" wrapText="1"/>
    </xf>
    <xf numFmtId="14" fontId="2" fillId="0" borderId="4" xfId="0" quotePrefix="1" applyNumberFormat="1" applyFont="1" applyFill="1" applyBorder="1" applyAlignment="1">
      <alignment horizontal="left" vertical="top" wrapText="1"/>
    </xf>
    <xf numFmtId="0" fontId="6" fillId="0" borderId="4" xfId="0" applyFont="1" applyFill="1" applyBorder="1" applyAlignment="1">
      <alignment horizontal="left" vertical="top" wrapText="1"/>
    </xf>
    <xf numFmtId="14" fontId="6" fillId="0" borderId="4" xfId="0" quotePrefix="1" applyNumberFormat="1" applyFont="1" applyFill="1" applyBorder="1" applyAlignment="1">
      <alignment horizontal="left" vertical="top" wrapText="1"/>
    </xf>
    <xf numFmtId="166" fontId="6" fillId="0" borderId="4" xfId="0" applyNumberFormat="1" applyFont="1" applyFill="1" applyBorder="1" applyAlignment="1">
      <alignment horizontal="left" vertical="top" wrapText="1"/>
    </xf>
    <xf numFmtId="166" fontId="11" fillId="0" borderId="4" xfId="0" applyNumberFormat="1" applyFont="1" applyFill="1" applyBorder="1" applyAlignment="1">
      <alignment horizontal="left" vertical="top" wrapText="1"/>
    </xf>
    <xf numFmtId="165" fontId="2" fillId="0" borderId="4" xfId="0" applyNumberFormat="1" applyFont="1" applyFill="1" applyBorder="1" applyAlignment="1">
      <alignment horizontal="left" vertical="top" wrapText="1"/>
    </xf>
    <xf numFmtId="0" fontId="2" fillId="0" borderId="3" xfId="0" applyFont="1" applyFill="1" applyBorder="1" applyAlignment="1">
      <alignment horizontal="left" vertical="top"/>
    </xf>
    <xf numFmtId="0" fontId="11" fillId="0" borderId="3" xfId="0" applyFont="1" applyFill="1" applyBorder="1" applyAlignment="1">
      <alignment horizontal="left" vertical="top" wrapText="1"/>
    </xf>
    <xf numFmtId="168" fontId="0" fillId="0" borderId="3" xfId="0" applyNumberFormat="1" applyFont="1" applyFill="1" applyBorder="1" applyAlignment="1">
      <alignment horizontal="left" vertical="top" wrapText="1"/>
    </xf>
    <xf numFmtId="164" fontId="2" fillId="0" borderId="4" xfId="0" applyNumberFormat="1" applyFont="1" applyFill="1" applyBorder="1" applyAlignment="1">
      <alignment horizontal="left" vertical="top" wrapText="1"/>
    </xf>
    <xf numFmtId="0" fontId="3" fillId="0" borderId="0" xfId="0" applyFont="1" applyAlignment="1">
      <alignment horizontal="left" vertical="top" wrapText="1"/>
    </xf>
    <xf numFmtId="168" fontId="3" fillId="0" borderId="4" xfId="0" applyNumberFormat="1" applyFont="1" applyFill="1" applyBorder="1" applyAlignment="1">
      <alignment horizontal="left" vertical="top" wrapText="1"/>
    </xf>
    <xf numFmtId="0" fontId="0" fillId="0" borderId="0" xfId="0" applyFont="1" applyAlignment="1"/>
    <xf numFmtId="14" fontId="11" fillId="0" borderId="4" xfId="0" quotePrefix="1" applyNumberFormat="1" applyFont="1" applyFill="1" applyBorder="1" applyAlignment="1">
      <alignment horizontal="left" vertical="top" wrapText="1"/>
    </xf>
    <xf numFmtId="0" fontId="12" fillId="0" borderId="0" xfId="0" applyFont="1" applyAlignment="1"/>
    <xf numFmtId="0" fontId="13" fillId="0" borderId="8" xfId="0" applyFont="1" applyFill="1" applyBorder="1" applyAlignment="1"/>
    <xf numFmtId="0" fontId="14" fillId="0" borderId="1" xfId="0" applyFont="1" applyBorder="1" applyAlignment="1">
      <alignment horizontal="left" vertical="top" wrapText="1"/>
    </xf>
    <xf numFmtId="0" fontId="12" fillId="0" borderId="0" xfId="0" applyFont="1" applyAlignment="1">
      <alignment horizontal="left" vertical="top"/>
    </xf>
    <xf numFmtId="0" fontId="12" fillId="0" borderId="4" xfId="0" applyFont="1" applyFill="1" applyBorder="1" applyAlignment="1">
      <alignment horizontal="left" vertical="top" wrapText="1"/>
    </xf>
    <xf numFmtId="166" fontId="12" fillId="0" borderId="4" xfId="0" applyNumberFormat="1" applyFont="1" applyFill="1" applyBorder="1" applyAlignment="1">
      <alignment horizontal="left" vertical="top" wrapText="1"/>
    </xf>
    <xf numFmtId="0" fontId="12" fillId="0" borderId="9" xfId="0" applyFont="1" applyFill="1" applyBorder="1" applyAlignment="1">
      <alignment horizontal="left" vertical="top" wrapText="1"/>
    </xf>
    <xf numFmtId="166" fontId="12" fillId="0" borderId="9" xfId="0" applyNumberFormat="1" applyFont="1" applyFill="1" applyBorder="1" applyAlignment="1">
      <alignment horizontal="left" vertical="top" wrapText="1"/>
    </xf>
    <xf numFmtId="0" fontId="14" fillId="0" borderId="2" xfId="0" applyFont="1" applyFill="1" applyBorder="1" applyAlignment="1">
      <alignment horizontal="left" vertical="top" wrapText="1"/>
    </xf>
    <xf numFmtId="0" fontId="12" fillId="0" borderId="2" xfId="0" applyFont="1" applyFill="1" applyBorder="1" applyAlignment="1">
      <alignment horizontal="left" vertical="top" wrapText="1"/>
    </xf>
    <xf numFmtId="166" fontId="12" fillId="0" borderId="2" xfId="0" applyNumberFormat="1" applyFont="1" applyFill="1" applyBorder="1" applyAlignment="1">
      <alignment horizontal="left" vertical="top" wrapText="1"/>
    </xf>
    <xf numFmtId="167" fontId="14" fillId="0" borderId="2" xfId="0" applyNumberFormat="1" applyFont="1" applyFill="1" applyBorder="1" applyAlignment="1">
      <alignment horizontal="left" vertical="top" wrapText="1"/>
    </xf>
    <xf numFmtId="0" fontId="12" fillId="0" borderId="6" xfId="0" applyFont="1" applyFill="1" applyBorder="1" applyAlignment="1">
      <alignment horizontal="left" vertical="top" wrapText="1"/>
    </xf>
    <xf numFmtId="166" fontId="12" fillId="0" borderId="6" xfId="0" applyNumberFormat="1" applyFont="1" applyFill="1" applyBorder="1" applyAlignment="1">
      <alignment horizontal="left" vertical="top" wrapText="1"/>
    </xf>
    <xf numFmtId="167" fontId="14" fillId="0" borderId="6" xfId="0" applyNumberFormat="1" applyFont="1" applyFill="1" applyBorder="1" applyAlignment="1">
      <alignment horizontal="left" vertical="top" wrapText="1"/>
    </xf>
    <xf numFmtId="167" fontId="14" fillId="0" borderId="4" xfId="0" applyNumberFormat="1" applyFont="1" applyFill="1" applyBorder="1" applyAlignment="1">
      <alignment horizontal="left" vertical="top" wrapText="1"/>
    </xf>
    <xf numFmtId="167" fontId="14" fillId="0" borderId="9" xfId="0" applyNumberFormat="1" applyFont="1" applyFill="1" applyBorder="1" applyAlignment="1">
      <alignment horizontal="left" vertical="top" wrapText="1"/>
    </xf>
    <xf numFmtId="167" fontId="16" fillId="0" borderId="6" xfId="0" applyNumberFormat="1" applyFont="1" applyFill="1" applyBorder="1" applyAlignment="1">
      <alignment horizontal="left" vertical="top" wrapText="1"/>
    </xf>
    <xf numFmtId="167" fontId="17" fillId="0" borderId="6" xfId="0" applyNumberFormat="1" applyFont="1" applyFill="1" applyBorder="1" applyAlignment="1">
      <alignment horizontal="left" vertical="top" wrapText="1"/>
    </xf>
    <xf numFmtId="0" fontId="14" fillId="0" borderId="4" xfId="0" applyFont="1" applyFill="1" applyBorder="1" applyAlignment="1">
      <alignment horizontal="left" vertical="top" wrapText="1"/>
    </xf>
    <xf numFmtId="0" fontId="20" fillId="0" borderId="0" xfId="0" applyFont="1" applyAlignment="1"/>
    <xf numFmtId="0" fontId="14" fillId="0" borderId="9" xfId="0" applyFont="1" applyFill="1" applyBorder="1" applyAlignment="1">
      <alignment horizontal="left" vertical="top" wrapText="1"/>
    </xf>
    <xf numFmtId="167" fontId="12" fillId="0" borderId="6" xfId="0" applyNumberFormat="1" applyFont="1" applyFill="1" applyBorder="1" applyAlignment="1">
      <alignment horizontal="left" vertical="top" wrapText="1"/>
    </xf>
    <xf numFmtId="0" fontId="14" fillId="0" borderId="7" xfId="0" applyFont="1" applyBorder="1" applyAlignment="1">
      <alignment horizontal="left" vertical="top" wrapText="1"/>
    </xf>
    <xf numFmtId="0" fontId="14" fillId="0" borderId="0" xfId="0" applyFont="1" applyFill="1" applyBorder="1" applyAlignment="1">
      <alignment horizontal="left" vertical="top" wrapText="1"/>
    </xf>
    <xf numFmtId="0" fontId="12" fillId="0" borderId="0" xfId="0" applyFont="1" applyFill="1" applyBorder="1" applyAlignment="1">
      <alignment horizontal="left" vertical="top" wrapText="1"/>
    </xf>
    <xf numFmtId="166" fontId="12" fillId="0" borderId="0" xfId="0" applyNumberFormat="1" applyFont="1" applyFill="1" applyBorder="1" applyAlignment="1">
      <alignment horizontal="left" vertical="top" wrapText="1"/>
    </xf>
    <xf numFmtId="167" fontId="14" fillId="0" borderId="0" xfId="0" applyNumberFormat="1" applyFont="1" applyFill="1" applyBorder="1" applyAlignment="1">
      <alignment horizontal="left" vertical="top" wrapText="1"/>
    </xf>
    <xf numFmtId="0" fontId="3" fillId="0" borderId="2" xfId="0" applyFont="1" applyBorder="1" applyAlignment="1"/>
    <xf numFmtId="14" fontId="0" fillId="0" borderId="0" xfId="0" applyNumberFormat="1" applyFont="1" applyAlignment="1">
      <alignment horizontal="left" vertical="top"/>
    </xf>
    <xf numFmtId="0" fontId="12" fillId="6" borderId="6" xfId="0" applyFont="1" applyFill="1" applyBorder="1" applyAlignment="1">
      <alignment horizontal="left" vertical="top" wrapText="1"/>
    </xf>
    <xf numFmtId="166" fontId="12" fillId="6" borderId="6" xfId="0" applyNumberFormat="1" applyFont="1" applyFill="1" applyBorder="1" applyAlignment="1">
      <alignment horizontal="left" vertical="top" wrapText="1"/>
    </xf>
    <xf numFmtId="167" fontId="12" fillId="6" borderId="6" xfId="0" applyNumberFormat="1" applyFont="1" applyFill="1" applyBorder="1" applyAlignment="1">
      <alignment horizontal="left" vertical="top" wrapText="1"/>
    </xf>
    <xf numFmtId="0" fontId="12" fillId="4" borderId="6" xfId="0" applyFont="1" applyFill="1" applyBorder="1" applyAlignment="1">
      <alignment horizontal="left" vertical="top" wrapText="1"/>
    </xf>
    <xf numFmtId="166" fontId="12" fillId="4" borderId="6" xfId="0" applyNumberFormat="1" applyFont="1" applyFill="1" applyBorder="1" applyAlignment="1">
      <alignment horizontal="left" vertical="top" wrapText="1"/>
    </xf>
    <xf numFmtId="167" fontId="12" fillId="4" borderId="6" xfId="0" applyNumberFormat="1" applyFont="1" applyFill="1" applyBorder="1" applyAlignment="1">
      <alignment horizontal="left" vertical="top" wrapText="1"/>
    </xf>
    <xf numFmtId="0" fontId="12" fillId="4" borderId="4" xfId="0" applyFont="1" applyFill="1" applyBorder="1" applyAlignment="1">
      <alignment horizontal="left" vertical="top" wrapText="1"/>
    </xf>
    <xf numFmtId="166" fontId="12" fillId="4" borderId="4" xfId="0" applyNumberFormat="1" applyFont="1" applyFill="1" applyBorder="1" applyAlignment="1">
      <alignment horizontal="left" vertical="top" wrapText="1"/>
    </xf>
    <xf numFmtId="167" fontId="12" fillId="4" borderId="4" xfId="0" applyNumberFormat="1" applyFont="1" applyFill="1" applyBorder="1" applyAlignment="1">
      <alignment horizontal="left" vertical="top" wrapText="1"/>
    </xf>
    <xf numFmtId="165" fontId="12" fillId="4" borderId="4" xfId="0" applyNumberFormat="1" applyFont="1" applyFill="1" applyBorder="1" applyAlignment="1">
      <alignment horizontal="left" vertical="top" wrapText="1"/>
    </xf>
    <xf numFmtId="0" fontId="15" fillId="4" borderId="4" xfId="0" applyFont="1" applyFill="1" applyBorder="1" applyAlignment="1">
      <alignment horizontal="left" vertical="top" wrapText="1"/>
    </xf>
    <xf numFmtId="0" fontId="12" fillId="4" borderId="9" xfId="0" applyFont="1" applyFill="1" applyBorder="1" applyAlignment="1">
      <alignment horizontal="left" vertical="top" wrapText="1"/>
    </xf>
    <xf numFmtId="166" fontId="12" fillId="4" borderId="9" xfId="0" applyNumberFormat="1" applyFont="1" applyFill="1" applyBorder="1" applyAlignment="1">
      <alignment horizontal="left" vertical="top" wrapText="1"/>
    </xf>
    <xf numFmtId="169" fontId="12" fillId="4" borderId="9" xfId="0" applyNumberFormat="1" applyFont="1" applyFill="1" applyBorder="1" applyAlignment="1">
      <alignment horizontal="left" vertical="top" wrapText="1"/>
    </xf>
    <xf numFmtId="0" fontId="12" fillId="11" borderId="6" xfId="0" applyFont="1" applyFill="1" applyBorder="1" applyAlignment="1">
      <alignment horizontal="left" vertical="top" wrapText="1"/>
    </xf>
    <xf numFmtId="166" fontId="12" fillId="11" borderId="6" xfId="0" applyNumberFormat="1" applyFont="1" applyFill="1" applyBorder="1" applyAlignment="1">
      <alignment horizontal="left" vertical="top" wrapText="1"/>
    </xf>
    <xf numFmtId="167" fontId="12" fillId="11" borderId="6" xfId="0" applyNumberFormat="1" applyFont="1" applyFill="1" applyBorder="1" applyAlignment="1">
      <alignment horizontal="left" vertical="top" wrapText="1"/>
    </xf>
    <xf numFmtId="0" fontId="12" fillId="11" borderId="4" xfId="0" applyFont="1" applyFill="1" applyBorder="1" applyAlignment="1">
      <alignment horizontal="left" vertical="top" wrapText="1"/>
    </xf>
    <xf numFmtId="166" fontId="12" fillId="11" borderId="4" xfId="0" applyNumberFormat="1" applyFont="1" applyFill="1" applyBorder="1" applyAlignment="1">
      <alignment horizontal="left" vertical="top" wrapText="1"/>
    </xf>
    <xf numFmtId="0" fontId="15" fillId="11" borderId="4" xfId="0" applyFont="1" applyFill="1" applyBorder="1" applyAlignment="1">
      <alignment horizontal="left" vertical="top" wrapText="1"/>
    </xf>
    <xf numFmtId="167" fontId="12" fillId="11" borderId="4" xfId="0" applyNumberFormat="1" applyFont="1" applyFill="1" applyBorder="1" applyAlignment="1">
      <alignment horizontal="left" vertical="top" wrapText="1"/>
    </xf>
    <xf numFmtId="0" fontId="12" fillId="11" borderId="10" xfId="0" applyFont="1" applyFill="1" applyBorder="1" applyAlignment="1">
      <alignment horizontal="left" vertical="top" wrapText="1"/>
    </xf>
    <xf numFmtId="166" fontId="12" fillId="11" borderId="10" xfId="0" applyNumberFormat="1" applyFont="1" applyFill="1" applyBorder="1" applyAlignment="1">
      <alignment horizontal="left" vertical="top" wrapText="1"/>
    </xf>
    <xf numFmtId="0" fontId="15" fillId="11" borderId="10" xfId="0" applyFont="1" applyFill="1" applyBorder="1" applyAlignment="1">
      <alignment horizontal="left" vertical="top" wrapText="1"/>
    </xf>
    <xf numFmtId="167" fontId="12" fillId="11" borderId="10" xfId="0" applyNumberFormat="1" applyFont="1" applyFill="1" applyBorder="1" applyAlignment="1">
      <alignment horizontal="left" vertical="top" wrapText="1"/>
    </xf>
    <xf numFmtId="168" fontId="12" fillId="11" borderId="10" xfId="0" applyNumberFormat="1" applyFont="1" applyFill="1" applyBorder="1" applyAlignment="1">
      <alignment horizontal="left" vertical="top" wrapText="1"/>
    </xf>
    <xf numFmtId="0" fontId="15" fillId="6" borderId="6" xfId="0" applyFont="1" applyFill="1" applyBorder="1" applyAlignment="1">
      <alignment horizontal="left" vertical="top" wrapText="1"/>
    </xf>
    <xf numFmtId="167" fontId="15" fillId="6" borderId="6" xfId="0" applyNumberFormat="1" applyFont="1" applyFill="1" applyBorder="1" applyAlignment="1">
      <alignment horizontal="left" vertical="top" wrapText="1"/>
    </xf>
    <xf numFmtId="0" fontId="12" fillId="6" borderId="9" xfId="0" applyFont="1" applyFill="1" applyBorder="1" applyAlignment="1">
      <alignment horizontal="left" vertical="top" wrapText="1"/>
    </xf>
    <xf numFmtId="166" fontId="12" fillId="6" borderId="9" xfId="0" applyNumberFormat="1" applyFont="1" applyFill="1" applyBorder="1" applyAlignment="1">
      <alignment horizontal="left" vertical="top" wrapText="1"/>
    </xf>
    <xf numFmtId="167" fontId="16" fillId="6" borderId="9" xfId="0" applyNumberFormat="1" applyFont="1" applyFill="1" applyBorder="1" applyAlignment="1">
      <alignment horizontal="left" vertical="top" wrapText="1"/>
    </xf>
    <xf numFmtId="169" fontId="12" fillId="6" borderId="9" xfId="0" applyNumberFormat="1" applyFont="1" applyFill="1" applyBorder="1" applyAlignment="1">
      <alignment horizontal="left" vertical="top" wrapText="1"/>
    </xf>
    <xf numFmtId="169" fontId="12" fillId="4" borderId="0" xfId="0" applyNumberFormat="1" applyFont="1" applyFill="1" applyBorder="1" applyAlignment="1">
      <alignment horizontal="left" vertical="top" wrapText="1"/>
    </xf>
    <xf numFmtId="0" fontId="12" fillId="0" borderId="11" xfId="0" applyFont="1" applyFill="1" applyBorder="1" applyAlignment="1">
      <alignment horizontal="left" vertical="top" wrapText="1"/>
    </xf>
    <xf numFmtId="166" fontId="12" fillId="0" borderId="11" xfId="0" applyNumberFormat="1" applyFont="1" applyFill="1" applyBorder="1" applyAlignment="1">
      <alignment horizontal="left" vertical="top" wrapText="1"/>
    </xf>
    <xf numFmtId="167" fontId="14" fillId="0" borderId="11" xfId="0" applyNumberFormat="1" applyFont="1" applyFill="1" applyBorder="1" applyAlignment="1">
      <alignment horizontal="left" vertical="top" wrapText="1"/>
    </xf>
    <xf numFmtId="0" fontId="12" fillId="2" borderId="7" xfId="0" applyFont="1" applyFill="1" applyBorder="1" applyAlignment="1">
      <alignment horizontal="left" vertical="top" wrapText="1"/>
    </xf>
    <xf numFmtId="166" fontId="12" fillId="2" borderId="7" xfId="0" applyNumberFormat="1" applyFont="1" applyFill="1" applyBorder="1" applyAlignment="1">
      <alignment horizontal="left" vertical="top" wrapText="1"/>
    </xf>
    <xf numFmtId="169" fontId="12" fillId="2" borderId="7" xfId="0" applyNumberFormat="1" applyFont="1" applyFill="1" applyBorder="1" applyAlignment="1">
      <alignment horizontal="left" vertical="top" wrapText="1"/>
    </xf>
    <xf numFmtId="167" fontId="12" fillId="2" borderId="7" xfId="0" applyNumberFormat="1" applyFont="1" applyFill="1" applyBorder="1" applyAlignment="1">
      <alignment horizontal="left" vertical="top" wrapText="1"/>
    </xf>
    <xf numFmtId="0" fontId="14" fillId="0" borderId="11" xfId="0" applyFont="1" applyFill="1" applyBorder="1" applyAlignment="1">
      <alignment horizontal="left" vertical="top"/>
    </xf>
    <xf numFmtId="0" fontId="12" fillId="0" borderId="11" xfId="0" applyFont="1" applyFill="1" applyBorder="1" applyAlignment="1">
      <alignment horizontal="left" vertical="top"/>
    </xf>
    <xf numFmtId="0" fontId="19" fillId="11" borderId="6" xfId="1" applyFont="1" applyFill="1" applyBorder="1" applyAlignment="1">
      <alignment horizontal="left" vertical="top" wrapText="1"/>
    </xf>
    <xf numFmtId="0" fontId="19" fillId="11" borderId="4" xfId="1" applyFont="1" applyFill="1" applyBorder="1" applyAlignment="1">
      <alignment horizontal="left" vertical="top" wrapText="1"/>
    </xf>
    <xf numFmtId="0" fontId="19" fillId="11" borderId="10" xfId="1" applyFont="1" applyFill="1" applyBorder="1" applyAlignment="1">
      <alignment horizontal="left" vertical="top" wrapText="1"/>
    </xf>
    <xf numFmtId="0" fontId="19" fillId="6" borderId="6" xfId="1" applyFont="1" applyFill="1" applyBorder="1" applyAlignment="1">
      <alignment horizontal="left" vertical="top" wrapText="1"/>
    </xf>
    <xf numFmtId="0" fontId="19" fillId="6" borderId="9" xfId="1" applyFont="1" applyFill="1" applyBorder="1" applyAlignment="1">
      <alignment horizontal="left" vertical="top" wrapText="1"/>
    </xf>
    <xf numFmtId="0" fontId="19" fillId="4" borderId="4" xfId="1" applyFont="1" applyFill="1" applyBorder="1" applyAlignment="1">
      <alignment horizontal="left" vertical="top" wrapText="1"/>
    </xf>
    <xf numFmtId="0" fontId="19" fillId="4" borderId="6" xfId="1" applyFont="1" applyFill="1" applyBorder="1" applyAlignment="1">
      <alignment horizontal="left" vertical="top" wrapText="1"/>
    </xf>
    <xf numFmtId="0" fontId="19" fillId="4" borderId="9" xfId="1" applyFont="1" applyFill="1" applyBorder="1" applyAlignment="1">
      <alignment horizontal="left" vertical="top" wrapText="1"/>
    </xf>
    <xf numFmtId="167" fontId="19" fillId="4" borderId="6" xfId="1" applyNumberFormat="1" applyFont="1" applyFill="1" applyBorder="1" applyAlignment="1">
      <alignment horizontal="left" vertical="top" wrapText="1"/>
    </xf>
    <xf numFmtId="167" fontId="19" fillId="4" borderId="4" xfId="1" applyNumberFormat="1" applyFont="1" applyFill="1" applyBorder="1" applyAlignment="1">
      <alignment horizontal="left" vertical="top" wrapText="1"/>
    </xf>
    <xf numFmtId="167" fontId="19" fillId="2" borderId="7" xfId="1" applyNumberFormat="1" applyFont="1" applyFill="1" applyBorder="1" applyAlignment="1">
      <alignment horizontal="left" vertical="top" wrapText="1"/>
    </xf>
    <xf numFmtId="0" fontId="12" fillId="12" borderId="7" xfId="0" applyFont="1" applyFill="1" applyBorder="1" applyAlignment="1">
      <alignment horizontal="left" vertical="top" wrapText="1"/>
    </xf>
    <xf numFmtId="166" fontId="12" fillId="12" borderId="7" xfId="0" applyNumberFormat="1" applyFont="1" applyFill="1" applyBorder="1" applyAlignment="1">
      <alignment horizontal="left" vertical="top" wrapText="1"/>
    </xf>
    <xf numFmtId="169" fontId="12" fillId="12" borderId="7" xfId="0" applyNumberFormat="1" applyFont="1" applyFill="1" applyBorder="1" applyAlignment="1">
      <alignment horizontal="left" vertical="top" wrapText="1"/>
    </xf>
    <xf numFmtId="167" fontId="12" fillId="12" borderId="7" xfId="0" applyNumberFormat="1" applyFont="1" applyFill="1" applyBorder="1" applyAlignment="1">
      <alignment horizontal="left" vertical="top" wrapText="1"/>
    </xf>
    <xf numFmtId="0" fontId="19" fillId="12" borderId="7" xfId="1" applyFont="1" applyFill="1" applyBorder="1" applyAlignment="1">
      <alignment horizontal="left" vertical="top" wrapText="1"/>
    </xf>
    <xf numFmtId="0" fontId="0" fillId="0" borderId="0" xfId="0" applyFont="1" applyAlignment="1">
      <alignment wrapText="1"/>
    </xf>
    <xf numFmtId="0" fontId="0" fillId="0" borderId="0" xfId="0" applyFont="1" applyAlignment="1">
      <alignment horizontal="left" vertical="top" wrapText="1"/>
    </xf>
    <xf numFmtId="14" fontId="0" fillId="0" borderId="0" xfId="0" applyNumberFormat="1" applyFont="1" applyAlignment="1">
      <alignment horizontal="left" vertical="top" wrapText="1"/>
    </xf>
    <xf numFmtId="0" fontId="2" fillId="0" borderId="0" xfId="0" quotePrefix="1" applyFont="1" applyAlignment="1">
      <alignment horizontal="left" vertical="top" wrapText="1"/>
    </xf>
  </cellXfs>
  <cellStyles count="2">
    <cellStyle name="Lien hypertexte" xfId="1" builtinId="8"/>
    <cellStyle name="Normal" xfId="0" builtinId="0"/>
  </cellStyles>
  <dxfs count="52">
    <dxf>
      <fill>
        <patternFill>
          <bgColor theme="8" tint="0.39994506668294322"/>
        </patternFill>
      </fill>
    </dxf>
    <dxf>
      <fill>
        <patternFill>
          <bgColor theme="7" tint="0.39994506668294322"/>
        </patternFill>
      </fill>
    </dxf>
    <dxf>
      <fill>
        <patternFill>
          <bgColor theme="7" tint="0.79998168889431442"/>
        </patternFill>
      </fill>
    </dxf>
    <dxf>
      <fill>
        <patternFill>
          <bgColor theme="5" tint="0.59996337778862885"/>
        </patternFill>
      </fill>
    </dxf>
    <dxf>
      <fill>
        <patternFill>
          <bgColor theme="2" tint="-0.14996795556505021"/>
        </patternFill>
      </fill>
    </dxf>
    <dxf>
      <fill>
        <patternFill>
          <bgColor theme="4" tint="0.79998168889431442"/>
        </patternFill>
      </fill>
    </dxf>
    <dxf>
      <fill>
        <patternFill>
          <bgColor theme="8" tint="0.39994506668294322"/>
        </patternFill>
      </fill>
    </dxf>
    <dxf>
      <fill>
        <patternFill>
          <bgColor theme="7" tint="0.39994506668294322"/>
        </patternFill>
      </fill>
    </dxf>
    <dxf>
      <fill>
        <patternFill>
          <bgColor theme="7" tint="0.79998168889431442"/>
        </patternFill>
      </fill>
    </dxf>
    <dxf>
      <fill>
        <patternFill>
          <bgColor theme="5" tint="0.59996337778862885"/>
        </patternFill>
      </fill>
    </dxf>
    <dxf>
      <fill>
        <patternFill>
          <bgColor theme="2" tint="-0.14996795556505021"/>
        </patternFill>
      </fill>
    </dxf>
    <dxf>
      <fill>
        <patternFill>
          <bgColor theme="4" tint="0.79998168889431442"/>
        </patternFill>
      </fill>
    </dxf>
    <dxf>
      <fill>
        <patternFill>
          <bgColor theme="8" tint="0.39994506668294322"/>
        </patternFill>
      </fill>
    </dxf>
    <dxf>
      <fill>
        <patternFill>
          <bgColor theme="7" tint="0.39994506668294322"/>
        </patternFill>
      </fill>
    </dxf>
    <dxf>
      <fill>
        <patternFill>
          <bgColor theme="7" tint="0.79998168889431442"/>
        </patternFill>
      </fill>
    </dxf>
    <dxf>
      <fill>
        <patternFill>
          <bgColor theme="5" tint="0.59996337778862885"/>
        </patternFill>
      </fill>
    </dxf>
    <dxf>
      <fill>
        <patternFill>
          <bgColor theme="2" tint="-0.14996795556505021"/>
        </patternFill>
      </fill>
    </dxf>
    <dxf>
      <fill>
        <patternFill>
          <bgColor theme="4" tint="0.79998168889431442"/>
        </patternFill>
      </fill>
    </dxf>
    <dxf>
      <fill>
        <patternFill>
          <bgColor theme="8" tint="0.39994506668294322"/>
        </patternFill>
      </fill>
    </dxf>
    <dxf>
      <fill>
        <patternFill>
          <bgColor theme="7" tint="0.39994506668294322"/>
        </patternFill>
      </fill>
    </dxf>
    <dxf>
      <fill>
        <patternFill>
          <bgColor theme="7" tint="0.79998168889431442"/>
        </patternFill>
      </fill>
    </dxf>
    <dxf>
      <fill>
        <patternFill>
          <bgColor theme="5" tint="0.59996337778862885"/>
        </patternFill>
      </fill>
    </dxf>
    <dxf>
      <fill>
        <patternFill>
          <bgColor theme="2" tint="-0.14996795556505021"/>
        </patternFill>
      </fill>
    </dxf>
    <dxf>
      <fill>
        <patternFill>
          <bgColor theme="4" tint="0.79998168889431442"/>
        </patternFill>
      </fill>
    </dxf>
    <dxf>
      <fill>
        <patternFill>
          <bgColor theme="8" tint="0.39994506668294322"/>
        </patternFill>
      </fill>
    </dxf>
    <dxf>
      <fill>
        <patternFill>
          <bgColor theme="7" tint="0.39994506668294322"/>
        </patternFill>
      </fill>
    </dxf>
    <dxf>
      <fill>
        <patternFill>
          <bgColor theme="7" tint="0.79998168889431442"/>
        </patternFill>
      </fill>
    </dxf>
    <dxf>
      <fill>
        <patternFill>
          <bgColor theme="5" tint="0.59996337778862885"/>
        </patternFill>
      </fill>
    </dxf>
    <dxf>
      <fill>
        <patternFill>
          <bgColor theme="2" tint="-0.14996795556505021"/>
        </patternFill>
      </fill>
    </dxf>
    <dxf>
      <fill>
        <patternFill>
          <bgColor theme="4" tint="0.79998168889431442"/>
        </patternFill>
      </fill>
    </dxf>
    <dxf>
      <fill>
        <patternFill>
          <bgColor theme="8" tint="0.39994506668294322"/>
        </patternFill>
      </fill>
    </dxf>
    <dxf>
      <fill>
        <patternFill>
          <bgColor theme="7" tint="0.39994506668294322"/>
        </patternFill>
      </fill>
    </dxf>
    <dxf>
      <fill>
        <patternFill>
          <bgColor theme="7" tint="0.79998168889431442"/>
        </patternFill>
      </fill>
    </dxf>
    <dxf>
      <fill>
        <patternFill>
          <bgColor theme="5" tint="0.59996337778862885"/>
        </patternFill>
      </fill>
    </dxf>
    <dxf>
      <fill>
        <patternFill>
          <bgColor theme="2" tint="-0.14996795556505021"/>
        </patternFill>
      </fill>
    </dxf>
    <dxf>
      <fill>
        <patternFill>
          <bgColor theme="4" tint="0.79998168889431442"/>
        </patternFill>
      </fill>
    </dxf>
    <dxf>
      <fill>
        <patternFill>
          <bgColor theme="8" tint="0.39994506668294322"/>
        </patternFill>
      </fill>
    </dxf>
    <dxf>
      <fill>
        <patternFill>
          <bgColor theme="7" tint="0.39994506668294322"/>
        </patternFill>
      </fill>
    </dxf>
    <dxf>
      <fill>
        <patternFill>
          <bgColor theme="7" tint="0.79998168889431442"/>
        </patternFill>
      </fill>
    </dxf>
    <dxf>
      <fill>
        <patternFill>
          <bgColor theme="5" tint="0.59996337778862885"/>
        </patternFill>
      </fill>
    </dxf>
    <dxf>
      <fill>
        <patternFill>
          <bgColor theme="2" tint="-0.14996795556505021"/>
        </patternFill>
      </fill>
    </dxf>
    <dxf>
      <fill>
        <patternFill>
          <bgColor theme="4" tint="0.79998168889431442"/>
        </patternFill>
      </fill>
    </dxf>
    <dxf>
      <fill>
        <patternFill>
          <bgColor theme="8" tint="0.39994506668294322"/>
        </patternFill>
      </fill>
    </dxf>
    <dxf>
      <fill>
        <patternFill>
          <bgColor theme="7" tint="0.39994506668294322"/>
        </patternFill>
      </fill>
    </dxf>
    <dxf>
      <fill>
        <patternFill>
          <bgColor theme="7" tint="0.79998168889431442"/>
        </patternFill>
      </fill>
    </dxf>
    <dxf>
      <fill>
        <patternFill>
          <bgColor theme="5" tint="0.59996337778862885"/>
        </patternFill>
      </fill>
    </dxf>
    <dxf>
      <fill>
        <patternFill>
          <bgColor theme="2" tint="-0.14996795556505021"/>
        </patternFill>
      </fill>
    </dxf>
    <dxf>
      <fill>
        <patternFill>
          <bgColor theme="4"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E7F6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economie.gouv.fr/files/files/directions_services/covid19-soutien-entreprises/2190-109%20-%20PlanTech%20-%20Dossier%20de%20presse.pdf" TargetMode="External"/><Relationship Id="rId13" Type="http://schemas.openxmlformats.org/officeDocument/2006/relationships/hyperlink" Target="https://minefi.hosting.augure.com/Augure_Minefi/r/ContenuEnLigne/Download?id=5A03FB9E-6F3D-4FC0-9DD4-EC559B0BF7A5&amp;filename=DP%20-%20Plan%20de%20soutien%20%C3%A0%20l%27automobile.pdf" TargetMode="External"/><Relationship Id="rId18" Type="http://schemas.openxmlformats.org/officeDocument/2006/relationships/hyperlink" Target="https://minefi.hosting.augure.com/Augure_Minefi/r/ContenuEnLigne/Download?id=A5265793-94B4-445A-95DD-243011902673&amp;filename=2198%20-%20L%E2%80%99Etat%20renouvelle%20son%20soutien%20%C3%A0%20la%20fili%C3%A8re%20du%20Livre.pdf" TargetMode="External"/><Relationship Id="rId3" Type="http://schemas.openxmlformats.org/officeDocument/2006/relationships/hyperlink" Target="https://www.economie.gouv.fr/files/files/directions_services/covid19-soutien-entreprises/DP_5e-CI_TOURISME-20200514.pdf" TargetMode="External"/><Relationship Id="rId21" Type="http://schemas.openxmlformats.org/officeDocument/2006/relationships/printerSettings" Target="../printerSettings/printerSettings2.bin"/><Relationship Id="rId7" Type="http://schemas.openxmlformats.org/officeDocument/2006/relationships/hyperlink" Target="https://minefi.hosting.augure.com/Augure_Minefi/r/ContenuEnLigne/Download?id=BABA3AA9-685D-4F40-BF1A-9DEE86FCAA19&amp;filename=2201%20-%20Soutien%20au%20secteur%20du%20b%C3%A2timent%20et%20des%20travaux%20publics.pdf" TargetMode="External"/><Relationship Id="rId12" Type="http://schemas.openxmlformats.org/officeDocument/2006/relationships/hyperlink" Target="https://minefi.hosting.augure.com/Augure_Minefi/r/ContenuEnLigne/Download?id=5A03FB9E-6F3D-4FC0-9DD4-EC559B0BF7A5&amp;filename=DP%20-%20Plan%20de%20soutien%20%C3%A0%20l%27automobile.pdf" TargetMode="External"/><Relationship Id="rId17" Type="http://schemas.openxmlformats.org/officeDocument/2006/relationships/hyperlink" Target="https://www.elysee.fr/emmanuel-macron/2020/06/29/le-president-emmanuel-macron-repond-aux-150-citoyens-de-la-convention-citoyenne-pour-le-climat" TargetMode="External"/><Relationship Id="rId2" Type="http://schemas.openxmlformats.org/officeDocument/2006/relationships/hyperlink" Target="https://minefi.hosting.augure.com/Augure_Minefi/r/ContenuEnLigne/Download?id=5A03FB9E-6F3D-4FC0-9DD4-EC559B0BF7A5&amp;filename=DP%20-%20Plan%20de%20soutien%20%C3%A0%20l%27automobile.pdf" TargetMode="External"/><Relationship Id="rId16" Type="http://schemas.openxmlformats.org/officeDocument/2006/relationships/hyperlink" Target="https://www.cohesion-territoires.gouv.fr/sites/default/files/2020-06/dossier_de_presse_-_mesures_durgence_en_faveur_des_collectivites_territoriales_-_29.05.2020.pdf" TargetMode="External"/><Relationship Id="rId20" Type="http://schemas.openxmlformats.org/officeDocument/2006/relationships/hyperlink" Target="http://www.assemblee-nationale.fr/dyn/15/amendements/3074/AN/1833" TargetMode="External"/><Relationship Id="rId1" Type="http://schemas.openxmlformats.org/officeDocument/2006/relationships/hyperlink" Target="https://minefi.hosting.augure.com/Augure_Minefi/r/ContenuEnLigne/Download?id=94C9F4D9-0CB4-4D85-9026-7801E5E7F1E7&amp;filename=2196%20DP%20-%20Plan%20de%20soutien%20%C3%A0%20l%27a%C3%A9ronautique.pdf" TargetMode="External"/><Relationship Id="rId6" Type="http://schemas.openxmlformats.org/officeDocument/2006/relationships/hyperlink" Target="https://minefi.hosting.augure.com/Augure_Minefi/r/ContenuEnLigne/Download?id=A9FC3D0F-C632-4561-A753-48A7573B4E44&amp;filename=2221%20-%20DOSSIER%20DE%20PRESSE%20-%20Plan%20en%20faveur%20du%20commerce%20de%20proximit%C3%A9%2C%20de%20l%27artisanat%20et%20des%20ind%C3%A9pendants.pdf" TargetMode="External"/><Relationship Id="rId11" Type="http://schemas.openxmlformats.org/officeDocument/2006/relationships/hyperlink" Target="https://minefi.hosting.augure.com/Augure_Minefi/r/ContenuEnLigne/Download?id=94C9F4D9-0CB4-4D85-9026-7801E5E7F1E7&amp;filename=2196%20DP%20-%20Plan%20de%20soutien%20%C3%A0%20l%27a%C3%A9ronautique.pdf" TargetMode="External"/><Relationship Id="rId5" Type="http://schemas.openxmlformats.org/officeDocument/2006/relationships/hyperlink" Target="https://www.economie.gouv.fr/covid19-soutien-entreprises/pret-garanti-par-letat" TargetMode="External"/><Relationship Id="rId15" Type="http://schemas.openxmlformats.org/officeDocument/2006/relationships/hyperlink" Target="https://www.elysee.fr/emmanuel-macron/2020/06/29/le-president-emmanuel-macron-repond-aux-150-citoyens-de-la-convention-citoyenne-pour-le-climat" TargetMode="External"/><Relationship Id="rId10" Type="http://schemas.openxmlformats.org/officeDocument/2006/relationships/hyperlink" Target="https://minefi.hosting.augure.com/Augure_Minefi/r/ContenuEnLigne/Download?id=94C9F4D9-0CB4-4D85-9026-7801E5E7F1E7&amp;filename=2196%20DP%20-%20Plan%20de%20soutien%20%C3%A0%20l%27a%C3%A9ronautique.pdf" TargetMode="External"/><Relationship Id="rId19" Type="http://schemas.openxmlformats.org/officeDocument/2006/relationships/hyperlink" Target="https://www.economie.gouv.fr/files/files/directions_services/covid19-soutien-entreprises/CP2227-De%20nouvelles%20mesures%20de%20soutien%20%C3%A0%20la%20tr%C3%A9sorerie%20des%20entreprises%20impact%C3%A9es%20par%20la%20Covid-19.pdf" TargetMode="External"/><Relationship Id="rId4" Type="http://schemas.openxmlformats.org/officeDocument/2006/relationships/hyperlink" Target="https://www.ecologique-solidaire.gouv.fr/plan-velo-des-mesures-concretes-faciliter-lusage-du-velo" TargetMode="External"/><Relationship Id="rId9" Type="http://schemas.openxmlformats.org/officeDocument/2006/relationships/hyperlink" Target="https://www.diplomatie.gouv.fr/IMG/pdf/dp_-_plan_de_soutien_aux_entreprises_francaises_exportatrices_cle458d25.pdf" TargetMode="External"/><Relationship Id="rId14" Type="http://schemas.openxmlformats.org/officeDocument/2006/relationships/hyperlink" Target="https://www.legifrance.gouv.fr/affichTexte.do?cidTexte=JORFTEXT000041789766&amp;categorieLien=id"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minefi.hosting.augure.com/Augure_Minefi/r/ContenuEnLigne/Download?id=94C9F4D9-0CB4-4D85-9026-7801E5E7F1E7&amp;filename=2196%20DP%20-%20Plan%20de%20soutien%20%C3%A0%20l%27a%C3%A9ronautique.pdf" TargetMode="External"/><Relationship Id="rId13" Type="http://schemas.openxmlformats.org/officeDocument/2006/relationships/hyperlink" Target="https://propositions.conventioncitoyennepourleclimat.fr/pdf/ccc-rapport-final.pdf" TargetMode="External"/><Relationship Id="rId3" Type="http://schemas.openxmlformats.org/officeDocument/2006/relationships/hyperlink" Target="https://www.ecologique-solidaire.gouv.fr/plan-velo-des-mesures-concretes-faciliter-lusage-du-velo" TargetMode="External"/><Relationship Id="rId7" Type="http://schemas.openxmlformats.org/officeDocument/2006/relationships/hyperlink" Target="https://minefi.hosting.augure.com/Augure_Minefi/r/ContenuEnLigne/Download?id=5A03FB9E-6F3D-4FC0-9DD4-EC559B0BF7A5&amp;filename=DP%20-%20Plan%20de%20soutien%20%C3%A0%20l%27automobile.pdf" TargetMode="External"/><Relationship Id="rId12" Type="http://schemas.openxmlformats.org/officeDocument/2006/relationships/hyperlink" Target="https://propositions.conventioncitoyennepourleclimat.fr/pdf/ccc-rapport-final.pdf" TargetMode="External"/><Relationship Id="rId2" Type="http://schemas.openxmlformats.org/officeDocument/2006/relationships/hyperlink" Target="https://www.cohesion-territoires.gouv.fr/sites/default/files/2020-06/dossier_de_presse_-_mesures_durgence_en_faveur_des_collectivites_territoriales_-_29.05.2020.pdf" TargetMode="External"/><Relationship Id="rId16" Type="http://schemas.openxmlformats.org/officeDocument/2006/relationships/printerSettings" Target="../printerSettings/printerSettings3.bin"/><Relationship Id="rId1" Type="http://schemas.openxmlformats.org/officeDocument/2006/relationships/hyperlink" Target="https://www.elysee.fr/emmanuel-macron/2020/06/29/le-president-emmanuel-macron-repond-aux-150-citoyens-de-la-convention-citoyenne-pour-le-climat" TargetMode="External"/><Relationship Id="rId6" Type="http://schemas.openxmlformats.org/officeDocument/2006/relationships/hyperlink" Target="https://minefi.hosting.augure.com/Augure_Minefi/r/ContenuEnLigne/Download?id=5A03FB9E-6F3D-4FC0-9DD4-EC559B0BF7A5&amp;filename=DP%20-%20Plan%20de%20soutien%20%C3%A0%20l%27automobile.pdf" TargetMode="External"/><Relationship Id="rId11" Type="http://schemas.openxmlformats.org/officeDocument/2006/relationships/hyperlink" Target="https://minefi.hosting.augure.com/Augure_Minefi/r/ContenuEnLigne/Download?id=94C9F4D9-0CB4-4D85-9026-7801E5E7F1E7&amp;filename=2196%20DP%20-%20Plan%20de%20soutien%20%C3%A0%20l%27a%C3%A9ronautique.pdf" TargetMode="External"/><Relationship Id="rId5" Type="http://schemas.openxmlformats.org/officeDocument/2006/relationships/hyperlink" Target="https://www.elysee.fr/emmanuel-macron/2020/06/29/le-president-emmanuel-macron-repond-aux-150-citoyens-de-la-convention-citoyenne-pour-le-climat" TargetMode="External"/><Relationship Id="rId15" Type="http://schemas.openxmlformats.org/officeDocument/2006/relationships/hyperlink" Target="https://propositions.conventioncitoyennepourleclimat.fr/pdf/ccc-rapport-final.pdf" TargetMode="External"/><Relationship Id="rId10" Type="http://schemas.openxmlformats.org/officeDocument/2006/relationships/hyperlink" Target="https://minefi.hosting.augure.com/Augure_Minefi/r/ContenuEnLigne/Download?id=5A03FB9E-6F3D-4FC0-9DD4-EC559B0BF7A5&amp;filename=DP%20-%20Plan%20de%20soutien%20%C3%A0%20l%27automobile.pdf" TargetMode="External"/><Relationship Id="rId4" Type="http://schemas.openxmlformats.org/officeDocument/2006/relationships/hyperlink" Target="https://minefi.hosting.augure.com/Augure_Minefi/r/ContenuEnLigne/Download?id=94C9F4D9-0CB4-4D85-9026-7801E5E7F1E7&amp;filename=2196%20DP%20-%20Plan%20de%20soutien%20%C3%A0%20l%27a%C3%A9ronautique.pdf" TargetMode="External"/><Relationship Id="rId9" Type="http://schemas.openxmlformats.org/officeDocument/2006/relationships/hyperlink" Target="http://www.assemblee-nationale.fr/dyn/15/amendements/3074/AN/1833" TargetMode="External"/><Relationship Id="rId14" Type="http://schemas.openxmlformats.org/officeDocument/2006/relationships/hyperlink" Target="https://propositions.conventioncitoyennepourleclimat.fr/pdf/ccc-rapport-fin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59070-35FA-424F-9C38-665BD67483FE}">
  <dimension ref="B3:G1048575"/>
  <sheetViews>
    <sheetView showGridLines="0" topLeftCell="A4" workbookViewId="0">
      <selection activeCell="G18" sqref="G18"/>
    </sheetView>
  </sheetViews>
  <sheetFormatPr baseColWidth="10" defaultRowHeight="12.75" x14ac:dyDescent="0.2"/>
  <cols>
    <col min="4" max="4" width="29" style="6" bestFit="1" customWidth="1"/>
    <col min="5" max="5" width="88.85546875" customWidth="1"/>
    <col min="6" max="6" width="67.85546875" customWidth="1"/>
    <col min="7" max="7" width="10.5703125" bestFit="1" customWidth="1"/>
  </cols>
  <sheetData>
    <row r="3" spans="2:7" ht="13.5" thickBot="1" x14ac:dyDescent="0.25">
      <c r="B3" s="90" t="s">
        <v>132</v>
      </c>
      <c r="C3" s="90" t="s">
        <v>133</v>
      </c>
      <c r="D3" s="90" t="s">
        <v>136</v>
      </c>
      <c r="E3" s="90" t="s">
        <v>131</v>
      </c>
      <c r="F3" s="90" t="s">
        <v>134</v>
      </c>
      <c r="G3" s="90" t="s">
        <v>134</v>
      </c>
    </row>
    <row r="4" spans="2:7" ht="13.5" thickTop="1" x14ac:dyDescent="0.2">
      <c r="B4" s="24" t="s">
        <v>137</v>
      </c>
      <c r="C4" s="152">
        <v>44020</v>
      </c>
      <c r="D4" s="24" t="s">
        <v>179</v>
      </c>
      <c r="E4" s="24" t="s">
        <v>195</v>
      </c>
      <c r="F4" s="24" t="s">
        <v>263</v>
      </c>
      <c r="G4" s="24" t="s">
        <v>259</v>
      </c>
    </row>
    <row r="5" spans="2:7" ht="25.5" x14ac:dyDescent="0.2">
      <c r="B5" s="24" t="s">
        <v>137</v>
      </c>
      <c r="C5" s="152">
        <v>44020</v>
      </c>
      <c r="D5" s="24" t="s">
        <v>138</v>
      </c>
      <c r="E5" s="24" t="s">
        <v>139</v>
      </c>
      <c r="F5" s="24" t="s">
        <v>265</v>
      </c>
      <c r="G5" s="24" t="s">
        <v>259</v>
      </c>
    </row>
    <row r="6" spans="2:7" x14ac:dyDescent="0.2">
      <c r="B6" s="24" t="s">
        <v>137</v>
      </c>
      <c r="C6" s="152">
        <v>44020</v>
      </c>
      <c r="D6" s="24" t="s">
        <v>117</v>
      </c>
      <c r="E6" s="24" t="s">
        <v>178</v>
      </c>
      <c r="F6" s="24" t="s">
        <v>263</v>
      </c>
      <c r="G6" s="24" t="s">
        <v>259</v>
      </c>
    </row>
    <row r="7" spans="2:7" x14ac:dyDescent="0.2">
      <c r="B7" s="24" t="s">
        <v>137</v>
      </c>
      <c r="C7" s="152">
        <v>44020</v>
      </c>
      <c r="D7" s="24" t="s">
        <v>29</v>
      </c>
      <c r="E7" s="24" t="s">
        <v>146</v>
      </c>
      <c r="F7" s="24" t="s">
        <v>264</v>
      </c>
      <c r="G7" s="24" t="s">
        <v>259</v>
      </c>
    </row>
    <row r="8" spans="2:7" ht="25.5" x14ac:dyDescent="0.2">
      <c r="B8" s="24" t="s">
        <v>137</v>
      </c>
      <c r="C8" s="152">
        <v>44021</v>
      </c>
      <c r="D8" s="24" t="s">
        <v>115</v>
      </c>
      <c r="E8" s="24" t="s">
        <v>187</v>
      </c>
      <c r="F8" s="24" t="s">
        <v>263</v>
      </c>
      <c r="G8" s="24" t="s">
        <v>259</v>
      </c>
    </row>
    <row r="9" spans="2:7" ht="38.25" x14ac:dyDescent="0.2">
      <c r="B9" s="151" t="s">
        <v>189</v>
      </c>
      <c r="C9" s="152">
        <v>44021</v>
      </c>
      <c r="D9" s="151" t="s">
        <v>180</v>
      </c>
      <c r="E9" s="151" t="s">
        <v>190</v>
      </c>
      <c r="F9" s="24"/>
      <c r="G9" s="24" t="s">
        <v>259</v>
      </c>
    </row>
    <row r="10" spans="2:7" ht="38.25" x14ac:dyDescent="0.2">
      <c r="B10" s="151" t="s">
        <v>189</v>
      </c>
      <c r="C10" s="152">
        <v>44021</v>
      </c>
      <c r="D10" s="151" t="s">
        <v>180</v>
      </c>
      <c r="E10" s="151" t="s">
        <v>191</v>
      </c>
      <c r="F10" s="24" t="s">
        <v>301</v>
      </c>
      <c r="G10" s="24" t="s">
        <v>259</v>
      </c>
    </row>
    <row r="11" spans="2:7" ht="25.5" x14ac:dyDescent="0.2">
      <c r="B11" s="24" t="s">
        <v>137</v>
      </c>
      <c r="C11" s="152">
        <v>44021</v>
      </c>
      <c r="D11" s="151" t="s">
        <v>193</v>
      </c>
      <c r="E11" s="24" t="s">
        <v>194</v>
      </c>
      <c r="F11" s="24" t="s">
        <v>263</v>
      </c>
      <c r="G11" s="24" t="s">
        <v>259</v>
      </c>
    </row>
    <row r="12" spans="2:7" x14ac:dyDescent="0.2">
      <c r="B12" s="24" t="s">
        <v>137</v>
      </c>
      <c r="C12" s="152">
        <v>44021</v>
      </c>
      <c r="D12" s="151" t="s">
        <v>202</v>
      </c>
      <c r="E12" s="24" t="s">
        <v>203</v>
      </c>
      <c r="F12" s="24" t="s">
        <v>302</v>
      </c>
      <c r="G12" s="24" t="s">
        <v>259</v>
      </c>
    </row>
    <row r="13" spans="2:7" x14ac:dyDescent="0.2">
      <c r="B13" s="24" t="s">
        <v>137</v>
      </c>
      <c r="C13" s="152">
        <v>44021</v>
      </c>
      <c r="D13" s="151" t="s">
        <v>207</v>
      </c>
      <c r="E13" s="24" t="s">
        <v>208</v>
      </c>
      <c r="F13" s="24" t="s">
        <v>263</v>
      </c>
      <c r="G13" s="24" t="s">
        <v>259</v>
      </c>
    </row>
    <row r="14" spans="2:7" x14ac:dyDescent="0.2">
      <c r="B14" s="24" t="s">
        <v>137</v>
      </c>
      <c r="C14" s="152">
        <v>44021</v>
      </c>
      <c r="D14" s="151"/>
      <c r="E14" s="153" t="s">
        <v>212</v>
      </c>
      <c r="F14" s="24"/>
      <c r="G14" s="24" t="s">
        <v>259</v>
      </c>
    </row>
    <row r="15" spans="2:7" ht="25.5" x14ac:dyDescent="0.2">
      <c r="B15" s="24" t="s">
        <v>189</v>
      </c>
      <c r="C15" s="152">
        <v>44022</v>
      </c>
      <c r="D15" s="151" t="s">
        <v>202</v>
      </c>
      <c r="E15" s="24" t="s">
        <v>236</v>
      </c>
      <c r="F15" s="24" t="s">
        <v>258</v>
      </c>
      <c r="G15" s="24" t="s">
        <v>259</v>
      </c>
    </row>
    <row r="16" spans="2:7" x14ac:dyDescent="0.2">
      <c r="B16" s="151" t="s">
        <v>189</v>
      </c>
      <c r="C16" s="152">
        <v>44022</v>
      </c>
      <c r="D16" s="151" t="s">
        <v>226</v>
      </c>
      <c r="E16" s="24" t="s">
        <v>231</v>
      </c>
      <c r="F16" s="24" t="s">
        <v>274</v>
      </c>
      <c r="G16" s="24" t="s">
        <v>259</v>
      </c>
    </row>
    <row r="17" spans="2:7" ht="38.25" x14ac:dyDescent="0.2">
      <c r="B17" s="151" t="s">
        <v>189</v>
      </c>
      <c r="C17" s="152">
        <v>44022</v>
      </c>
      <c r="D17" s="151" t="s">
        <v>227</v>
      </c>
      <c r="E17" s="24" t="s">
        <v>228</v>
      </c>
      <c r="F17" s="24" t="s">
        <v>307</v>
      </c>
      <c r="G17" s="24" t="s">
        <v>259</v>
      </c>
    </row>
    <row r="18" spans="2:7" x14ac:dyDescent="0.2">
      <c r="B18" s="151" t="s">
        <v>189</v>
      </c>
      <c r="C18" s="152">
        <v>44022</v>
      </c>
      <c r="D18" s="151" t="s">
        <v>229</v>
      </c>
      <c r="E18" s="24" t="s">
        <v>230</v>
      </c>
      <c r="F18" s="24" t="s">
        <v>260</v>
      </c>
      <c r="G18" s="24" t="s">
        <v>259</v>
      </c>
    </row>
    <row r="19" spans="2:7" ht="114.75" x14ac:dyDescent="0.2">
      <c r="B19" s="151" t="s">
        <v>189</v>
      </c>
      <c r="C19" s="152">
        <v>44022</v>
      </c>
      <c r="D19" s="151" t="s">
        <v>232</v>
      </c>
      <c r="E19" s="24" t="s">
        <v>233</v>
      </c>
      <c r="F19" s="24" t="s">
        <v>278</v>
      </c>
      <c r="G19" s="24" t="s">
        <v>259</v>
      </c>
    </row>
    <row r="20" spans="2:7" x14ac:dyDescent="0.2">
      <c r="B20" s="151" t="s">
        <v>189</v>
      </c>
      <c r="C20" s="152">
        <v>44022</v>
      </c>
      <c r="D20" s="151" t="s">
        <v>234</v>
      </c>
      <c r="E20" s="24" t="s">
        <v>235</v>
      </c>
      <c r="F20" s="24" t="s">
        <v>279</v>
      </c>
      <c r="G20" s="24" t="s">
        <v>259</v>
      </c>
    </row>
    <row r="21" spans="2:7" x14ac:dyDescent="0.2">
      <c r="B21" s="24" t="s">
        <v>137</v>
      </c>
      <c r="C21" s="152">
        <v>44022</v>
      </c>
      <c r="D21" s="151" t="s">
        <v>94</v>
      </c>
      <c r="E21" s="24" t="s">
        <v>261</v>
      </c>
      <c r="F21" s="24" t="s">
        <v>304</v>
      </c>
      <c r="G21" s="151"/>
    </row>
    <row r="22" spans="2:7" ht="25.5" x14ac:dyDescent="0.2">
      <c r="B22" s="24" t="s">
        <v>137</v>
      </c>
      <c r="C22" s="152">
        <v>44022</v>
      </c>
      <c r="D22" s="24" t="s">
        <v>257</v>
      </c>
      <c r="E22" s="24" t="s">
        <v>262</v>
      </c>
      <c r="F22" s="24" t="s">
        <v>273</v>
      </c>
      <c r="G22" s="24" t="s">
        <v>259</v>
      </c>
    </row>
    <row r="23" spans="2:7" ht="25.5" x14ac:dyDescent="0.2">
      <c r="B23" s="24" t="s">
        <v>137</v>
      </c>
      <c r="C23" s="152">
        <v>44022</v>
      </c>
      <c r="D23" s="24" t="s">
        <v>51</v>
      </c>
      <c r="E23" s="24" t="s">
        <v>300</v>
      </c>
      <c r="F23" s="24" t="s">
        <v>299</v>
      </c>
      <c r="G23" s="24" t="s">
        <v>259</v>
      </c>
    </row>
    <row r="24" spans="2:7" x14ac:dyDescent="0.2">
      <c r="B24" s="24" t="s">
        <v>137</v>
      </c>
      <c r="C24" s="152">
        <v>44022</v>
      </c>
      <c r="D24" s="24" t="s">
        <v>292</v>
      </c>
      <c r="E24" s="24" t="s">
        <v>295</v>
      </c>
      <c r="F24" s="24" t="s">
        <v>279</v>
      </c>
      <c r="G24" s="24" t="s">
        <v>259</v>
      </c>
    </row>
    <row r="25" spans="2:7" x14ac:dyDescent="0.2">
      <c r="B25" s="24" t="s">
        <v>137</v>
      </c>
      <c r="C25" s="152">
        <v>44022</v>
      </c>
      <c r="D25" s="24" t="s">
        <v>293</v>
      </c>
      <c r="E25" s="24" t="s">
        <v>294</v>
      </c>
      <c r="F25" s="150"/>
      <c r="G25" s="150"/>
    </row>
    <row r="1048575" spans="3:3" x14ac:dyDescent="0.2">
      <c r="C1048575" s="91"/>
    </row>
  </sheetData>
  <conditionalFormatting sqref="B23 D23:E25 F23:G24 B4:G22 C1048575:C1048576">
    <cfRule type="expression" dxfId="51" priority="5">
      <formula>$G4="Ok"</formula>
    </cfRule>
  </conditionalFormatting>
  <conditionalFormatting sqref="C23:C25">
    <cfRule type="expression" dxfId="50" priority="3">
      <formula>$G23="Ok"</formula>
    </cfRule>
  </conditionalFormatting>
  <conditionalFormatting sqref="B24">
    <cfRule type="expression" dxfId="49" priority="2">
      <formula>$G24="Ok"</formula>
    </cfRule>
  </conditionalFormatting>
  <conditionalFormatting sqref="B25">
    <cfRule type="expression" dxfId="48" priority="1">
      <formula>$G25="Ok"</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2C084C-23F4-4920-831E-830ECA7A6DCA}">
  <dimension ref="B6:D42"/>
  <sheetViews>
    <sheetView showGridLines="0" topLeftCell="A10" workbookViewId="0">
      <selection activeCell="B27" activeCellId="1" sqref="B24 B27"/>
    </sheetView>
  </sheetViews>
  <sheetFormatPr baseColWidth="10" defaultRowHeight="12.75" x14ac:dyDescent="0.2"/>
  <cols>
    <col min="2" max="2" width="51.42578125" bestFit="1" customWidth="1"/>
    <col min="3" max="3" width="131.42578125" bestFit="1" customWidth="1"/>
  </cols>
  <sheetData>
    <row r="6" spans="2:3" ht="13.5" thickBot="1" x14ac:dyDescent="0.25">
      <c r="B6" s="7" t="s">
        <v>160</v>
      </c>
      <c r="C6" s="7"/>
    </row>
    <row r="7" spans="2:3" ht="13.5" thickTop="1" x14ac:dyDescent="0.2">
      <c r="B7" t="s">
        <v>0</v>
      </c>
    </row>
    <row r="8" spans="2:3" x14ac:dyDescent="0.2">
      <c r="B8" t="s">
        <v>7</v>
      </c>
    </row>
    <row r="9" spans="2:3" x14ac:dyDescent="0.2">
      <c r="B9" t="s">
        <v>8</v>
      </c>
    </row>
    <row r="12" spans="2:3" ht="13.5" thickBot="1" x14ac:dyDescent="0.25">
      <c r="B12" s="7" t="s">
        <v>201</v>
      </c>
      <c r="C12" s="7"/>
    </row>
    <row r="13" spans="2:3" ht="13.5" thickTop="1" x14ac:dyDescent="0.2">
      <c r="B13" t="s">
        <v>15</v>
      </c>
    </row>
    <row r="14" spans="2:3" x14ac:dyDescent="0.2">
      <c r="B14" t="s">
        <v>16</v>
      </c>
    </row>
    <row r="15" spans="2:3" x14ac:dyDescent="0.2">
      <c r="B15" s="2" t="s">
        <v>140</v>
      </c>
    </row>
    <row r="16" spans="2:3" x14ac:dyDescent="0.2">
      <c r="B16" t="s">
        <v>17</v>
      </c>
    </row>
    <row r="17" spans="2:4" x14ac:dyDescent="0.2">
      <c r="B17" t="s">
        <v>12</v>
      </c>
    </row>
    <row r="18" spans="2:4" s="1" customFormat="1" x14ac:dyDescent="0.2">
      <c r="B18" s="1" t="s">
        <v>83</v>
      </c>
    </row>
    <row r="19" spans="2:4" x14ac:dyDescent="0.2">
      <c r="B19" t="s">
        <v>13</v>
      </c>
    </row>
    <row r="22" spans="2:4" ht="13.5" thickBot="1" x14ac:dyDescent="0.25">
      <c r="B22" s="7" t="s">
        <v>128</v>
      </c>
      <c r="C22" s="7"/>
      <c r="D22" s="7"/>
    </row>
    <row r="23" spans="2:4" ht="13.5" thickTop="1" x14ac:dyDescent="0.2">
      <c r="B23" s="16" t="s">
        <v>210</v>
      </c>
      <c r="C23" s="14"/>
      <c r="D23">
        <f>MATCH($B23,$B$23:$B$28,0)</f>
        <v>1</v>
      </c>
    </row>
    <row r="24" spans="2:4" x14ac:dyDescent="0.2">
      <c r="B24" s="17" t="s">
        <v>211</v>
      </c>
      <c r="C24" s="14"/>
      <c r="D24" s="9">
        <f t="shared" ref="D24:D28" si="0">MATCH($B24,$B$23:$B$28,0)</f>
        <v>2</v>
      </c>
    </row>
    <row r="25" spans="2:4" x14ac:dyDescent="0.2">
      <c r="B25" s="21" t="s">
        <v>216</v>
      </c>
      <c r="C25" s="2" t="s">
        <v>158</v>
      </c>
      <c r="D25" s="9">
        <f t="shared" si="0"/>
        <v>3</v>
      </c>
    </row>
    <row r="26" spans="2:4" x14ac:dyDescent="0.2">
      <c r="B26" s="18" t="s">
        <v>214</v>
      </c>
      <c r="C26" s="15" t="s">
        <v>32</v>
      </c>
      <c r="D26" s="9">
        <f t="shared" si="0"/>
        <v>4</v>
      </c>
    </row>
    <row r="27" spans="2:4" x14ac:dyDescent="0.2">
      <c r="B27" s="19" t="s">
        <v>215</v>
      </c>
      <c r="C27" s="2" t="s">
        <v>157</v>
      </c>
      <c r="D27" s="9">
        <f t="shared" si="0"/>
        <v>5</v>
      </c>
    </row>
    <row r="28" spans="2:4" x14ac:dyDescent="0.2">
      <c r="B28" s="20" t="s">
        <v>33</v>
      </c>
      <c r="C28" s="2" t="s">
        <v>135</v>
      </c>
      <c r="D28" s="9">
        <f t="shared" si="0"/>
        <v>6</v>
      </c>
    </row>
    <row r="31" spans="2:4" ht="13.5" thickBot="1" x14ac:dyDescent="0.25">
      <c r="B31" s="7" t="s">
        <v>25</v>
      </c>
      <c r="C31" s="7"/>
    </row>
    <row r="32" spans="2:4" ht="13.5" thickTop="1" x14ac:dyDescent="0.2">
      <c r="B32" t="s">
        <v>14</v>
      </c>
      <c r="C32" s="2" t="s">
        <v>126</v>
      </c>
    </row>
    <row r="33" spans="2:3" x14ac:dyDescent="0.2">
      <c r="B33" t="s">
        <v>9</v>
      </c>
      <c r="C33" s="2" t="s">
        <v>125</v>
      </c>
    </row>
    <row r="34" spans="2:3" x14ac:dyDescent="0.2">
      <c r="B34" t="s">
        <v>10</v>
      </c>
      <c r="C34" s="2" t="s">
        <v>127</v>
      </c>
    </row>
    <row r="35" spans="2:3" x14ac:dyDescent="0.2">
      <c r="B35" s="2" t="s">
        <v>60</v>
      </c>
      <c r="C35" s="8" t="s">
        <v>156</v>
      </c>
    </row>
    <row r="36" spans="2:3" x14ac:dyDescent="0.2">
      <c r="B36" t="s">
        <v>11</v>
      </c>
      <c r="C36" s="2" t="s">
        <v>155</v>
      </c>
    </row>
    <row r="37" spans="2:3" x14ac:dyDescent="0.2">
      <c r="B37" s="2" t="s">
        <v>88</v>
      </c>
      <c r="C37" s="14"/>
    </row>
    <row r="38" spans="2:3" s="1" customFormat="1" x14ac:dyDescent="0.2">
      <c r="B38" s="2" t="s">
        <v>89</v>
      </c>
      <c r="C38" s="14"/>
    </row>
    <row r="39" spans="2:3" x14ac:dyDescent="0.2">
      <c r="B39" t="s">
        <v>13</v>
      </c>
      <c r="C39" s="2" t="s">
        <v>159</v>
      </c>
    </row>
    <row r="40" spans="2:3" x14ac:dyDescent="0.2">
      <c r="B40" s="2" t="s">
        <v>200</v>
      </c>
      <c r="C40" s="14"/>
    </row>
    <row r="42" spans="2:3" x14ac:dyDescent="0.2">
      <c r="B42" s="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DC48D-4273-47F3-B630-BB38C20C845B}">
  <dimension ref="A1:AC45"/>
  <sheetViews>
    <sheetView showGridLines="0" zoomScale="85" zoomScaleNormal="85" workbookViewId="0">
      <pane xSplit="9" ySplit="12" topLeftCell="J16" activePane="bottomRight" state="frozen"/>
      <selection pane="topRight" activeCell="H1" sqref="H1"/>
      <selection pane="bottomLeft" activeCell="A4" sqref="A4"/>
      <selection pane="bottomRight" activeCell="I16" sqref="I16"/>
    </sheetView>
  </sheetViews>
  <sheetFormatPr baseColWidth="10" defaultRowHeight="12.75" x14ac:dyDescent="0.2"/>
  <cols>
    <col min="1" max="1" width="6.7109375" customWidth="1"/>
    <col min="2" max="2" width="14.42578125" style="9" customWidth="1"/>
    <col min="3" max="3" width="1.85546875" style="9" customWidth="1"/>
    <col min="4" max="4" width="3" bestFit="1" customWidth="1"/>
    <col min="5" max="5" width="12.5703125" customWidth="1"/>
    <col min="6" max="6" width="6.85546875" bestFit="1" customWidth="1"/>
    <col min="7" max="7" width="13" bestFit="1" customWidth="1"/>
    <col min="8" max="8" width="14.5703125" customWidth="1"/>
    <col min="9" max="9" width="27.7109375" bestFit="1" customWidth="1"/>
    <col min="10" max="10" width="27.28515625" bestFit="1" customWidth="1"/>
    <col min="11" max="11" width="15.140625" bestFit="1" customWidth="1"/>
    <col min="12" max="12" width="16" customWidth="1"/>
    <col min="13" max="13" width="21.85546875" customWidth="1"/>
    <col min="14" max="14" width="17.28515625" bestFit="1" customWidth="1"/>
    <col min="15" max="15" width="26.85546875" customWidth="1"/>
    <col min="16" max="16" width="23.7109375" bestFit="1" customWidth="1"/>
    <col min="17" max="17" width="89.28515625" customWidth="1"/>
    <col min="18" max="18" width="28.85546875" bestFit="1" customWidth="1"/>
    <col min="19" max="19" width="28.140625" bestFit="1" customWidth="1"/>
    <col min="20" max="20" width="24" bestFit="1" customWidth="1"/>
    <col min="21" max="21" width="27.5703125" bestFit="1" customWidth="1"/>
    <col min="22" max="22" width="27.5703125" style="1" customWidth="1"/>
    <col min="23" max="23" width="27.5703125" customWidth="1"/>
    <col min="24" max="24" width="27.5703125" style="1" customWidth="1"/>
    <col min="25" max="25" width="24.140625" customWidth="1"/>
    <col min="26" max="26" width="102.140625" customWidth="1"/>
    <col min="27" max="27" width="94.7109375" style="6" customWidth="1"/>
    <col min="28" max="28" width="214.28515625" customWidth="1"/>
  </cols>
  <sheetData>
    <row r="1" spans="2:28" hidden="1" x14ac:dyDescent="0.2">
      <c r="R1" s="2" t="s">
        <v>68</v>
      </c>
      <c r="S1" s="2"/>
      <c r="T1" s="2"/>
      <c r="U1" s="2"/>
      <c r="V1" s="2"/>
      <c r="W1" s="2"/>
      <c r="X1" s="2"/>
    </row>
    <row r="2" spans="2:28" s="9" customFormat="1" hidden="1" x14ac:dyDescent="0.2">
      <c r="R2" s="2"/>
      <c r="S2" s="2"/>
      <c r="T2" s="2"/>
      <c r="U2" s="2"/>
      <c r="V2" s="2"/>
      <c r="W2" s="2"/>
      <c r="X2" s="2"/>
    </row>
    <row r="3" spans="2:28" s="9" customFormat="1" hidden="1" x14ac:dyDescent="0.2">
      <c r="S3" s="2"/>
      <c r="T3" s="2"/>
      <c r="U3" s="2"/>
      <c r="V3" s="2"/>
      <c r="W3" s="2"/>
      <c r="X3" s="2"/>
    </row>
    <row r="4" spans="2:28" s="9" customFormat="1" hidden="1" x14ac:dyDescent="0.2">
      <c r="Q4" s="60"/>
      <c r="R4" s="2"/>
      <c r="S4" s="2"/>
      <c r="T4" s="2"/>
      <c r="U4" s="2"/>
      <c r="V4" s="2"/>
      <c r="W4" s="2"/>
      <c r="X4" s="2"/>
    </row>
    <row r="5" spans="2:28" s="9" customFormat="1" hidden="1" x14ac:dyDescent="0.2">
      <c r="R5" s="2"/>
      <c r="S5" s="2"/>
      <c r="T5" s="2"/>
      <c r="U5" s="2"/>
      <c r="V5" s="2"/>
      <c r="W5" s="2"/>
      <c r="X5" s="2"/>
    </row>
    <row r="6" spans="2:28" s="9" customFormat="1" hidden="1" x14ac:dyDescent="0.2">
      <c r="R6" s="2"/>
      <c r="S6" s="2"/>
      <c r="T6" s="2"/>
      <c r="U6" s="2"/>
      <c r="V6" s="2"/>
      <c r="W6" s="2"/>
      <c r="X6" s="2"/>
    </row>
    <row r="7" spans="2:28" s="9" customFormat="1" hidden="1" x14ac:dyDescent="0.2">
      <c r="R7" s="2"/>
      <c r="S7" s="2"/>
      <c r="T7" s="2"/>
      <c r="U7" s="2"/>
      <c r="V7" s="2"/>
      <c r="W7" s="2"/>
      <c r="X7" s="2"/>
    </row>
    <row r="8" spans="2:28" s="9" customFormat="1" hidden="1" x14ac:dyDescent="0.2">
      <c r="R8" s="2"/>
      <c r="S8" s="2"/>
      <c r="T8" s="2"/>
      <c r="U8" s="2"/>
      <c r="V8" s="2"/>
      <c r="W8" s="2"/>
      <c r="X8" s="2"/>
    </row>
    <row r="9" spans="2:28" s="9" customFormat="1" hidden="1" x14ac:dyDescent="0.2">
      <c r="R9" s="2"/>
      <c r="S9" s="2"/>
      <c r="T9" s="2"/>
      <c r="U9" s="2"/>
      <c r="V9" s="2"/>
      <c r="W9" s="2"/>
      <c r="X9" s="2"/>
    </row>
    <row r="10" spans="2:28" s="9" customFormat="1" hidden="1" x14ac:dyDescent="0.2">
      <c r="R10" s="2"/>
      <c r="S10" s="2"/>
      <c r="T10" s="2"/>
      <c r="U10" s="2"/>
      <c r="V10" s="2"/>
      <c r="W10" s="2"/>
      <c r="X10" s="2"/>
    </row>
    <row r="11" spans="2:28" hidden="1" x14ac:dyDescent="0.2"/>
    <row r="12" spans="2:28" ht="27.75" customHeight="1" thickBot="1" x14ac:dyDescent="0.25">
      <c r="B12" s="58" t="s">
        <v>209</v>
      </c>
      <c r="C12" s="24"/>
      <c r="D12" s="23" t="s">
        <v>31</v>
      </c>
      <c r="E12" s="23" t="s">
        <v>213</v>
      </c>
      <c r="F12" s="23" t="s">
        <v>5</v>
      </c>
      <c r="G12" s="23" t="s">
        <v>161</v>
      </c>
      <c r="H12" s="23" t="s">
        <v>141</v>
      </c>
      <c r="I12" s="23" t="s">
        <v>27</v>
      </c>
      <c r="J12" s="23" t="s">
        <v>26</v>
      </c>
      <c r="K12" s="23" t="s">
        <v>28</v>
      </c>
      <c r="L12" s="23" t="s">
        <v>19</v>
      </c>
      <c r="M12" s="23" t="s">
        <v>39</v>
      </c>
      <c r="N12" s="23" t="s">
        <v>6</v>
      </c>
      <c r="O12" s="23" t="s">
        <v>18</v>
      </c>
      <c r="P12" s="23" t="s">
        <v>20</v>
      </c>
      <c r="Q12" s="23" t="s">
        <v>21</v>
      </c>
      <c r="R12" s="23" t="s">
        <v>72</v>
      </c>
      <c r="S12" s="23" t="s">
        <v>73</v>
      </c>
      <c r="T12" s="23" t="s">
        <v>70</v>
      </c>
      <c r="U12" s="23" t="s">
        <v>248</v>
      </c>
      <c r="V12" s="23" t="s">
        <v>99</v>
      </c>
      <c r="W12" s="23" t="s">
        <v>82</v>
      </c>
      <c r="X12" s="23" t="s">
        <v>105</v>
      </c>
      <c r="Y12" s="23" t="s">
        <v>40</v>
      </c>
      <c r="Z12" s="23" t="s">
        <v>29</v>
      </c>
      <c r="AA12" s="23" t="s">
        <v>144</v>
      </c>
      <c r="AB12" s="23" t="s">
        <v>22</v>
      </c>
    </row>
    <row r="13" spans="2:28" s="3" customFormat="1" ht="129" thickTop="1" thickBot="1" x14ac:dyDescent="0.25">
      <c r="B13" s="25">
        <f>MATCH($M13,FR_I4CE_Workings!$B$23:$B$28,0)</f>
        <v>1</v>
      </c>
      <c r="C13" s="25"/>
      <c r="D13" s="26">
        <v>1</v>
      </c>
      <c r="E13" s="30">
        <v>44019</v>
      </c>
      <c r="F13" s="27" t="s">
        <v>1</v>
      </c>
      <c r="G13" s="28" t="s">
        <v>0</v>
      </c>
      <c r="H13" s="29" t="s">
        <v>15</v>
      </c>
      <c r="I13" s="29" t="s">
        <v>23</v>
      </c>
      <c r="J13" s="28" t="s">
        <v>61</v>
      </c>
      <c r="K13" s="30">
        <v>43991</v>
      </c>
      <c r="L13" s="28" t="s">
        <v>24</v>
      </c>
      <c r="M13" s="28" t="s">
        <v>210</v>
      </c>
      <c r="N13" s="29" t="s">
        <v>60</v>
      </c>
      <c r="O13" s="28" t="s">
        <v>59</v>
      </c>
      <c r="P13" s="28" t="s">
        <v>44</v>
      </c>
      <c r="Q13" s="31" t="s">
        <v>175</v>
      </c>
      <c r="R13" s="32">
        <v>0</v>
      </c>
      <c r="S13" s="32">
        <v>0</v>
      </c>
      <c r="T13" s="32">
        <v>0</v>
      </c>
      <c r="U13" s="32">
        <f>(1000+300+832)*1000000</f>
        <v>2132000000</v>
      </c>
      <c r="V13" s="32">
        <v>0</v>
      </c>
      <c r="W13" s="33">
        <f t="shared" ref="W13:W39" si="0">SUM(R13:V13)</f>
        <v>2132000000</v>
      </c>
      <c r="X13" s="28" t="s">
        <v>108</v>
      </c>
      <c r="Y13" s="28" t="s">
        <v>80</v>
      </c>
      <c r="Z13" s="29" t="s">
        <v>166</v>
      </c>
      <c r="AA13" s="29" t="s">
        <v>266</v>
      </c>
      <c r="AB13" s="34" t="s">
        <v>162</v>
      </c>
    </row>
    <row r="14" spans="2:28" s="3" customFormat="1" ht="65.25" thickTop="1" thickBot="1" x14ac:dyDescent="0.25">
      <c r="B14" s="25">
        <f>MATCH($M14,FR_I4CE_Workings!$B$23:$B$28,0)</f>
        <v>1</v>
      </c>
      <c r="C14" s="25"/>
      <c r="D14" s="26">
        <f t="shared" ref="D14:D39" si="1">D13+1</f>
        <v>2</v>
      </c>
      <c r="E14" s="30">
        <v>44019</v>
      </c>
      <c r="F14" s="27" t="s">
        <v>1</v>
      </c>
      <c r="G14" s="28" t="s">
        <v>0</v>
      </c>
      <c r="H14" s="28" t="s">
        <v>15</v>
      </c>
      <c r="I14" s="28" t="s">
        <v>57</v>
      </c>
      <c r="J14" s="35" t="s">
        <v>2</v>
      </c>
      <c r="K14" s="30">
        <v>44000</v>
      </c>
      <c r="L14" s="28" t="s">
        <v>56</v>
      </c>
      <c r="M14" s="29" t="s">
        <v>210</v>
      </c>
      <c r="N14" s="28" t="s">
        <v>9</v>
      </c>
      <c r="O14" s="28" t="s">
        <v>65</v>
      </c>
      <c r="P14" s="28" t="s">
        <v>58</v>
      </c>
      <c r="Q14" s="28" t="s">
        <v>290</v>
      </c>
      <c r="R14" s="36">
        <v>0</v>
      </c>
      <c r="S14" s="36">
        <v>0</v>
      </c>
      <c r="T14" s="36">
        <f>700000000/2*45% +700000000/2*75%</f>
        <v>420000000</v>
      </c>
      <c r="U14" s="36">
        <v>0</v>
      </c>
      <c r="V14" s="36">
        <v>0</v>
      </c>
      <c r="W14" s="37">
        <f t="shared" si="0"/>
        <v>420000000</v>
      </c>
      <c r="X14" s="29">
        <v>2020</v>
      </c>
      <c r="Y14" s="28" t="s">
        <v>170</v>
      </c>
      <c r="Z14" s="35" t="s">
        <v>224</v>
      </c>
      <c r="AA14" s="35"/>
      <c r="AB14" s="34" t="s">
        <v>269</v>
      </c>
    </row>
    <row r="15" spans="2:28" s="3" customFormat="1" ht="39.75" thickTop="1" thickBot="1" x14ac:dyDescent="0.25">
      <c r="B15" s="25">
        <f>MATCH($M15,FR_I4CE_Workings!$B$23:$B$28,0)</f>
        <v>1</v>
      </c>
      <c r="C15" s="25"/>
      <c r="D15" s="26">
        <f t="shared" si="1"/>
        <v>3</v>
      </c>
      <c r="E15" s="30">
        <v>44019</v>
      </c>
      <c r="F15" s="27" t="s">
        <v>1</v>
      </c>
      <c r="G15" s="28" t="s">
        <v>0</v>
      </c>
      <c r="H15" s="28" t="s">
        <v>15</v>
      </c>
      <c r="I15" s="28" t="s">
        <v>42</v>
      </c>
      <c r="J15" s="35" t="s">
        <v>2</v>
      </c>
      <c r="K15" s="30">
        <v>43977</v>
      </c>
      <c r="L15" s="28" t="s">
        <v>63</v>
      </c>
      <c r="M15" s="28" t="s">
        <v>210</v>
      </c>
      <c r="N15" s="29" t="s">
        <v>88</v>
      </c>
      <c r="O15" s="29"/>
      <c r="P15" s="29"/>
      <c r="Q15" s="28" t="s">
        <v>43</v>
      </c>
      <c r="R15" s="38">
        <v>0</v>
      </c>
      <c r="S15" s="38">
        <v>0</v>
      </c>
      <c r="T15" s="38">
        <v>0</v>
      </c>
      <c r="U15" s="38">
        <v>0</v>
      </c>
      <c r="V15" s="38">
        <v>0</v>
      </c>
      <c r="W15" s="33">
        <f t="shared" si="0"/>
        <v>0</v>
      </c>
      <c r="X15" s="28" t="s">
        <v>100</v>
      </c>
      <c r="Y15" s="28" t="s">
        <v>41</v>
      </c>
      <c r="Z15" s="35" t="s">
        <v>224</v>
      </c>
      <c r="AA15" s="35"/>
      <c r="AB15" s="39" t="s">
        <v>169</v>
      </c>
    </row>
    <row r="16" spans="2:28" s="3" customFormat="1" ht="103.5" thickTop="1" thickBot="1" x14ac:dyDescent="0.25">
      <c r="B16" s="25">
        <f>MATCH($M16,FR_I4CE_Workings!$B$23:$B$28,0)</f>
        <v>1</v>
      </c>
      <c r="C16" s="25"/>
      <c r="D16" s="26">
        <f t="shared" si="1"/>
        <v>4</v>
      </c>
      <c r="E16" s="30">
        <v>44020</v>
      </c>
      <c r="F16" s="26" t="s">
        <v>1</v>
      </c>
      <c r="G16" s="29" t="s">
        <v>0</v>
      </c>
      <c r="H16" s="28" t="s">
        <v>15</v>
      </c>
      <c r="I16" s="28" t="s">
        <v>115</v>
      </c>
      <c r="J16" s="48" t="s">
        <v>2</v>
      </c>
      <c r="K16" s="30">
        <v>43992</v>
      </c>
      <c r="L16" s="28" t="s">
        <v>56</v>
      </c>
      <c r="M16" s="29" t="s">
        <v>210</v>
      </c>
      <c r="N16" s="29"/>
      <c r="O16" s="28"/>
      <c r="P16" s="28" t="s">
        <v>186</v>
      </c>
      <c r="Q16" s="28" t="s">
        <v>185</v>
      </c>
      <c r="R16" s="38">
        <v>0</v>
      </c>
      <c r="S16" s="38">
        <v>0</v>
      </c>
      <c r="T16" s="38">
        <v>0</v>
      </c>
      <c r="U16" s="38">
        <v>130000000</v>
      </c>
      <c r="V16" s="38">
        <v>0</v>
      </c>
      <c r="W16" s="33">
        <f t="shared" si="0"/>
        <v>130000000</v>
      </c>
      <c r="X16" s="28"/>
      <c r="Y16" s="28" t="s">
        <v>80</v>
      </c>
      <c r="Z16" s="28" t="s">
        <v>224</v>
      </c>
      <c r="AA16" s="28"/>
      <c r="AB16" s="34" t="s">
        <v>120</v>
      </c>
    </row>
    <row r="17" spans="1:29" s="3" customFormat="1" ht="39.75" thickTop="1" thickBot="1" x14ac:dyDescent="0.25">
      <c r="B17" s="25">
        <f>MATCH($M17,FR_I4CE_Workings!$B$23:$B$28,0)</f>
        <v>2</v>
      </c>
      <c r="C17" s="25"/>
      <c r="D17" s="26">
        <f t="shared" si="1"/>
        <v>5</v>
      </c>
      <c r="E17" s="30">
        <v>44019</v>
      </c>
      <c r="F17" s="27" t="s">
        <v>1</v>
      </c>
      <c r="G17" s="28" t="s">
        <v>0</v>
      </c>
      <c r="H17" s="28" t="s">
        <v>15</v>
      </c>
      <c r="I17" s="28" t="s">
        <v>47</v>
      </c>
      <c r="J17" s="28" t="s">
        <v>50</v>
      </c>
      <c r="K17" s="30">
        <v>43977</v>
      </c>
      <c r="L17" s="28" t="s">
        <v>51</v>
      </c>
      <c r="M17" s="28" t="s">
        <v>211</v>
      </c>
      <c r="N17" s="29" t="s">
        <v>9</v>
      </c>
      <c r="O17" s="28" t="s">
        <v>48</v>
      </c>
      <c r="P17" s="28" t="s">
        <v>3</v>
      </c>
      <c r="Q17" s="31" t="s">
        <v>153</v>
      </c>
      <c r="R17" s="38">
        <v>5000000000</v>
      </c>
      <c r="S17" s="38">
        <v>0</v>
      </c>
      <c r="T17" s="38">
        <v>0</v>
      </c>
      <c r="U17" s="38">
        <v>0</v>
      </c>
      <c r="V17" s="38">
        <v>0</v>
      </c>
      <c r="W17" s="33">
        <f t="shared" si="0"/>
        <v>5000000000</v>
      </c>
      <c r="X17" s="28" t="s">
        <v>108</v>
      </c>
      <c r="Y17" s="28" t="s">
        <v>80</v>
      </c>
      <c r="Z17" s="28" t="s">
        <v>167</v>
      </c>
      <c r="AA17" s="28"/>
      <c r="AB17" s="22" t="s">
        <v>49</v>
      </c>
    </row>
    <row r="18" spans="1:29" s="3" customFormat="1" ht="103.5" thickTop="1" thickBot="1" x14ac:dyDescent="0.25">
      <c r="A18" s="4"/>
      <c r="B18" s="25">
        <f>MATCH($M18,FR_I4CE_Workings!$B$23:$B$28,0)</f>
        <v>2</v>
      </c>
      <c r="C18" s="25"/>
      <c r="D18" s="26">
        <f t="shared" si="1"/>
        <v>6</v>
      </c>
      <c r="E18" s="30">
        <v>44019</v>
      </c>
      <c r="F18" s="54" t="s">
        <v>1</v>
      </c>
      <c r="G18" s="42" t="s">
        <v>0</v>
      </c>
      <c r="H18" s="42" t="s">
        <v>15</v>
      </c>
      <c r="I18" s="42" t="s">
        <v>47</v>
      </c>
      <c r="J18" s="42" t="s">
        <v>78</v>
      </c>
      <c r="K18" s="43">
        <v>43977</v>
      </c>
      <c r="L18" s="42" t="s">
        <v>51</v>
      </c>
      <c r="M18" s="42" t="s">
        <v>211</v>
      </c>
      <c r="N18" s="41" t="s">
        <v>60</v>
      </c>
      <c r="O18" s="42" t="s">
        <v>81</v>
      </c>
      <c r="P18" s="42" t="s">
        <v>79</v>
      </c>
      <c r="Q18" s="55" t="s">
        <v>154</v>
      </c>
      <c r="R18" s="44">
        <v>0</v>
      </c>
      <c r="S18" s="44">
        <v>0</v>
      </c>
      <c r="T18" s="44">
        <v>0</v>
      </c>
      <c r="U18" s="56">
        <f>(800+600+200+150)*1000000</f>
        <v>1750000000</v>
      </c>
      <c r="V18" s="44">
        <v>0</v>
      </c>
      <c r="W18" s="45">
        <f t="shared" si="0"/>
        <v>1750000000</v>
      </c>
      <c r="X18" s="42" t="s">
        <v>108</v>
      </c>
      <c r="Y18" s="42" t="s">
        <v>80</v>
      </c>
      <c r="Z18" s="42" t="s">
        <v>167</v>
      </c>
      <c r="AA18" s="42"/>
      <c r="AB18" s="46" t="s">
        <v>49</v>
      </c>
      <c r="AC18" s="3" t="s">
        <v>37</v>
      </c>
    </row>
    <row r="19" spans="1:29" s="3" customFormat="1" ht="90.75" thickTop="1" thickBot="1" x14ac:dyDescent="0.25">
      <c r="B19" s="25">
        <f>MATCH($M19,FR_I4CE_Workings!$B$23:$B$28,0)</f>
        <v>2</v>
      </c>
      <c r="C19" s="25"/>
      <c r="D19" s="26">
        <f t="shared" si="1"/>
        <v>7</v>
      </c>
      <c r="E19" s="30">
        <v>44019</v>
      </c>
      <c r="F19" s="26" t="s">
        <v>1</v>
      </c>
      <c r="G19" s="29" t="s">
        <v>0</v>
      </c>
      <c r="H19" s="29" t="s">
        <v>15</v>
      </c>
      <c r="I19" s="29" t="s">
        <v>23</v>
      </c>
      <c r="J19" s="28" t="s">
        <v>30</v>
      </c>
      <c r="K19" s="30">
        <v>43945</v>
      </c>
      <c r="L19" s="29" t="s">
        <v>24</v>
      </c>
      <c r="M19" s="29" t="s">
        <v>211</v>
      </c>
      <c r="N19" s="29" t="s">
        <v>9</v>
      </c>
      <c r="O19" s="28" t="s">
        <v>35</v>
      </c>
      <c r="P19" s="28" t="s">
        <v>34</v>
      </c>
      <c r="Q19" s="28" t="s">
        <v>163</v>
      </c>
      <c r="R19" s="38">
        <v>4000000000</v>
      </c>
      <c r="S19" s="38">
        <v>3000000000</v>
      </c>
      <c r="T19" s="38">
        <v>0</v>
      </c>
      <c r="U19" s="38">
        <v>0</v>
      </c>
      <c r="V19" s="38">
        <v>0</v>
      </c>
      <c r="W19" s="33">
        <f t="shared" si="0"/>
        <v>7000000000</v>
      </c>
      <c r="X19" s="28" t="s">
        <v>108</v>
      </c>
      <c r="Y19" s="28" t="s">
        <v>164</v>
      </c>
      <c r="Z19" s="57" t="s">
        <v>165</v>
      </c>
      <c r="AA19" s="57"/>
      <c r="AB19" s="22" t="s">
        <v>36</v>
      </c>
    </row>
    <row r="20" spans="1:29" s="3" customFormat="1" ht="205.5" thickTop="1" thickBot="1" x14ac:dyDescent="0.25">
      <c r="B20" s="25">
        <f>MATCH($M20,FR_I4CE_Workings!$B$23:$B$28,0)</f>
        <v>3</v>
      </c>
      <c r="C20" s="25"/>
      <c r="D20" s="26">
        <f t="shared" si="1"/>
        <v>8</v>
      </c>
      <c r="E20" s="30">
        <v>44019</v>
      </c>
      <c r="F20" s="27" t="s">
        <v>1</v>
      </c>
      <c r="G20" s="28" t="s">
        <v>0</v>
      </c>
      <c r="H20" s="28" t="s">
        <v>15</v>
      </c>
      <c r="I20" s="28" t="s">
        <v>52</v>
      </c>
      <c r="J20" s="35" t="s">
        <v>2</v>
      </c>
      <c r="K20" s="30">
        <v>43935</v>
      </c>
      <c r="L20" s="28" t="s">
        <v>55</v>
      </c>
      <c r="M20" s="29" t="s">
        <v>216</v>
      </c>
      <c r="N20" s="28" t="s">
        <v>9</v>
      </c>
      <c r="O20" s="28" t="s">
        <v>53</v>
      </c>
      <c r="P20" s="28" t="s">
        <v>54</v>
      </c>
      <c r="Q20" s="31" t="s">
        <v>192</v>
      </c>
      <c r="R20" s="47">
        <f>1000000000+600000000</f>
        <v>1600000000</v>
      </c>
      <c r="S20" s="38"/>
      <c r="T20" s="38">
        <v>2200000000</v>
      </c>
      <c r="U20" s="38">
        <f>1300000000+225000000</f>
        <v>1525000000</v>
      </c>
      <c r="V20" s="38"/>
      <c r="W20" s="33">
        <f t="shared" si="0"/>
        <v>5325000000</v>
      </c>
      <c r="X20" s="47"/>
      <c r="Y20" s="28" t="s">
        <v>80</v>
      </c>
      <c r="Z20" s="35" t="s">
        <v>224</v>
      </c>
      <c r="AA20" s="35"/>
      <c r="AB20" s="22" t="s">
        <v>67</v>
      </c>
    </row>
    <row r="21" spans="1:29" s="3" customFormat="1" ht="180" thickTop="1" thickBot="1" x14ac:dyDescent="0.25">
      <c r="B21" s="25">
        <f>MATCH($M21,FR_I4CE_Workings!$B$23:$B$28,0)</f>
        <v>3</v>
      </c>
      <c r="C21" s="25"/>
      <c r="D21" s="26">
        <f t="shared" si="1"/>
        <v>9</v>
      </c>
      <c r="E21" s="30">
        <v>44019</v>
      </c>
      <c r="F21" s="26" t="s">
        <v>1</v>
      </c>
      <c r="G21" s="29" t="s">
        <v>0</v>
      </c>
      <c r="H21" s="28" t="s">
        <v>15</v>
      </c>
      <c r="I21" s="28" t="s">
        <v>109</v>
      </c>
      <c r="J21" s="48" t="s">
        <v>2</v>
      </c>
      <c r="K21" s="30">
        <v>44011</v>
      </c>
      <c r="L21" s="28" t="s">
        <v>110</v>
      </c>
      <c r="M21" s="29" t="s">
        <v>216</v>
      </c>
      <c r="N21" s="29" t="s">
        <v>9</v>
      </c>
      <c r="O21" s="28" t="s">
        <v>81</v>
      </c>
      <c r="P21" s="28" t="s">
        <v>112</v>
      </c>
      <c r="Q21" s="28" t="s">
        <v>113</v>
      </c>
      <c r="R21" s="38">
        <v>0</v>
      </c>
      <c r="S21" s="38">
        <v>0</v>
      </c>
      <c r="T21" s="38">
        <v>0</v>
      </c>
      <c r="U21" s="38">
        <f>400000000+500000000</f>
        <v>900000000</v>
      </c>
      <c r="V21" s="38">
        <v>0</v>
      </c>
      <c r="W21" s="33">
        <f t="shared" si="0"/>
        <v>900000000</v>
      </c>
      <c r="X21" s="28" t="s">
        <v>108</v>
      </c>
      <c r="Y21" s="29"/>
      <c r="Z21" s="28" t="s">
        <v>224</v>
      </c>
      <c r="AA21" s="29"/>
      <c r="AB21" s="39" t="s">
        <v>114</v>
      </c>
    </row>
    <row r="22" spans="1:29" s="3" customFormat="1" ht="103.5" thickTop="1" thickBot="1" x14ac:dyDescent="0.25">
      <c r="B22" s="25">
        <f>MATCH($M22,FR_I4CE_Workings!$B$23:$B$28,0)</f>
        <v>3</v>
      </c>
      <c r="C22" s="25"/>
      <c r="D22" s="26">
        <f t="shared" si="1"/>
        <v>10</v>
      </c>
      <c r="E22" s="30">
        <v>44020</v>
      </c>
      <c r="F22" s="27" t="s">
        <v>1</v>
      </c>
      <c r="G22" s="28" t="s">
        <v>0</v>
      </c>
      <c r="H22" s="28" t="s">
        <v>15</v>
      </c>
      <c r="I22" s="28" t="s">
        <v>119</v>
      </c>
      <c r="J22" s="48"/>
      <c r="K22" s="30">
        <v>43987</v>
      </c>
      <c r="L22" s="28" t="s">
        <v>130</v>
      </c>
      <c r="M22" s="28" t="s">
        <v>216</v>
      </c>
      <c r="N22" s="29" t="s">
        <v>9</v>
      </c>
      <c r="O22" s="28" t="s">
        <v>81</v>
      </c>
      <c r="P22" s="28" t="s">
        <v>123</v>
      </c>
      <c r="Q22" s="28" t="s">
        <v>124</v>
      </c>
      <c r="R22" s="38">
        <v>0</v>
      </c>
      <c r="S22" s="38">
        <v>0</v>
      </c>
      <c r="T22" s="38">
        <v>0</v>
      </c>
      <c r="U22" s="38">
        <f>(150+500+200)*1000000</f>
        <v>850000000</v>
      </c>
      <c r="V22" s="38">
        <v>0</v>
      </c>
      <c r="W22" s="33">
        <f t="shared" si="0"/>
        <v>850000000</v>
      </c>
      <c r="X22" s="28"/>
      <c r="Y22" s="28" t="s">
        <v>80</v>
      </c>
      <c r="Z22" s="28" t="s">
        <v>224</v>
      </c>
      <c r="AA22" s="29"/>
      <c r="AB22" s="39" t="s">
        <v>122</v>
      </c>
    </row>
    <row r="23" spans="1:29" s="3" customFormat="1" ht="39.75" thickTop="1" thickBot="1" x14ac:dyDescent="0.25">
      <c r="B23" s="25">
        <f>MATCH($M23,FR_I4CE_Workings!$B$23:$B$28,0)</f>
        <v>3</v>
      </c>
      <c r="C23" s="25"/>
      <c r="D23" s="26">
        <f t="shared" si="1"/>
        <v>11</v>
      </c>
      <c r="E23" s="30">
        <v>44020</v>
      </c>
      <c r="F23" s="27" t="s">
        <v>1</v>
      </c>
      <c r="G23" s="28" t="s">
        <v>0</v>
      </c>
      <c r="H23" s="28" t="s">
        <v>15</v>
      </c>
      <c r="I23" s="28" t="s">
        <v>121</v>
      </c>
      <c r="J23" s="48"/>
      <c r="K23" s="30"/>
      <c r="L23" s="28" t="s">
        <v>129</v>
      </c>
      <c r="M23" s="29" t="s">
        <v>216</v>
      </c>
      <c r="N23" s="29"/>
      <c r="O23" s="28"/>
      <c r="P23" s="28"/>
      <c r="Q23" s="28"/>
      <c r="R23" s="38"/>
      <c r="S23" s="38"/>
      <c r="T23" s="38"/>
      <c r="U23" s="38"/>
      <c r="V23" s="38"/>
      <c r="W23" s="33">
        <f t="shared" si="0"/>
        <v>0</v>
      </c>
      <c r="X23" s="28"/>
      <c r="Y23" s="28" t="s">
        <v>80</v>
      </c>
      <c r="Z23" s="28" t="s">
        <v>224</v>
      </c>
      <c r="AA23" s="29"/>
      <c r="AB23" s="39"/>
    </row>
    <row r="24" spans="1:29" s="3" customFormat="1" ht="65.25" thickTop="1" thickBot="1" x14ac:dyDescent="0.25">
      <c r="B24" s="25">
        <f>MATCH($M24,FR_I4CE_Workings!$B$23:$B$28,0)</f>
        <v>3</v>
      </c>
      <c r="C24" s="25"/>
      <c r="D24" s="26">
        <f t="shared" si="1"/>
        <v>12</v>
      </c>
      <c r="E24" s="30">
        <v>44020</v>
      </c>
      <c r="F24" s="27" t="s">
        <v>1</v>
      </c>
      <c r="G24" s="28" t="s">
        <v>0</v>
      </c>
      <c r="H24" s="28" t="s">
        <v>15</v>
      </c>
      <c r="I24" s="28" t="s">
        <v>142</v>
      </c>
      <c r="J24" s="48" t="s">
        <v>2</v>
      </c>
      <c r="K24" s="30">
        <v>43992</v>
      </c>
      <c r="L24" s="28" t="s">
        <v>129</v>
      </c>
      <c r="M24" s="28" t="s">
        <v>216</v>
      </c>
      <c r="N24" s="29"/>
      <c r="O24" s="28"/>
      <c r="P24" s="28" t="s">
        <v>217</v>
      </c>
      <c r="Q24" s="28" t="s">
        <v>143</v>
      </c>
      <c r="R24" s="40">
        <v>40000000</v>
      </c>
      <c r="S24" s="38"/>
      <c r="T24" s="38"/>
      <c r="U24" s="40">
        <f>(25+5+12)*1000000</f>
        <v>42000000</v>
      </c>
      <c r="V24" s="38">
        <v>0</v>
      </c>
      <c r="W24" s="59">
        <f t="shared" si="0"/>
        <v>82000000</v>
      </c>
      <c r="X24" s="28" t="s">
        <v>108</v>
      </c>
      <c r="Y24" s="28" t="s">
        <v>80</v>
      </c>
      <c r="Z24" s="28" t="s">
        <v>224</v>
      </c>
      <c r="AA24" s="29"/>
      <c r="AB24" s="22" t="s">
        <v>218</v>
      </c>
    </row>
    <row r="25" spans="1:29" s="3" customFormat="1" ht="65.25" thickTop="1" thickBot="1" x14ac:dyDescent="0.25">
      <c r="B25" s="25">
        <f>MATCH($M25,FR_I4CE_Workings!$B$23:$B$28,0)</f>
        <v>3</v>
      </c>
      <c r="C25" s="25"/>
      <c r="D25" s="26">
        <f t="shared" si="1"/>
        <v>13</v>
      </c>
      <c r="E25" s="30">
        <v>44020</v>
      </c>
      <c r="F25" s="26" t="s">
        <v>1</v>
      </c>
      <c r="G25" s="29" t="s">
        <v>0</v>
      </c>
      <c r="H25" s="28" t="s">
        <v>15</v>
      </c>
      <c r="I25" s="31" t="s">
        <v>147</v>
      </c>
      <c r="J25" s="48" t="s">
        <v>2</v>
      </c>
      <c r="K25" s="52">
        <v>43921</v>
      </c>
      <c r="L25" s="31" t="s">
        <v>148</v>
      </c>
      <c r="M25" s="31" t="s">
        <v>216</v>
      </c>
      <c r="N25" s="31" t="s">
        <v>9</v>
      </c>
      <c r="O25" s="31" t="s">
        <v>149</v>
      </c>
      <c r="P25" s="31" t="s">
        <v>148</v>
      </c>
      <c r="Q25" s="31" t="s">
        <v>150</v>
      </c>
      <c r="R25" s="47" t="s">
        <v>151</v>
      </c>
      <c r="S25" s="38">
        <v>0</v>
      </c>
      <c r="T25" s="38">
        <v>0</v>
      </c>
      <c r="U25" s="47" t="s">
        <v>151</v>
      </c>
      <c r="V25" s="38">
        <v>0</v>
      </c>
      <c r="W25" s="33">
        <f t="shared" si="0"/>
        <v>0</v>
      </c>
      <c r="X25" s="28" t="s">
        <v>108</v>
      </c>
      <c r="Y25" s="29"/>
      <c r="Z25" s="28" t="s">
        <v>224</v>
      </c>
      <c r="AA25" s="29"/>
      <c r="AB25" s="39" t="s">
        <v>152</v>
      </c>
    </row>
    <row r="26" spans="1:29" s="3" customFormat="1" ht="39.75" thickTop="1" thickBot="1" x14ac:dyDescent="0.25">
      <c r="B26" s="25">
        <f>MATCH($M26,FR_I4CE_Workings!$B$23:$B$28,0)</f>
        <v>5</v>
      </c>
      <c r="C26" s="25"/>
      <c r="D26" s="26">
        <f t="shared" si="1"/>
        <v>14</v>
      </c>
      <c r="E26" s="30">
        <v>44019</v>
      </c>
      <c r="F26" s="26" t="s">
        <v>1</v>
      </c>
      <c r="G26" s="29" t="s">
        <v>0</v>
      </c>
      <c r="H26" s="28" t="s">
        <v>15</v>
      </c>
      <c r="I26" s="28" t="s">
        <v>94</v>
      </c>
      <c r="J26" s="48" t="s">
        <v>2</v>
      </c>
      <c r="K26" s="30">
        <v>43979</v>
      </c>
      <c r="L26" s="28" t="s">
        <v>93</v>
      </c>
      <c r="M26" s="29" t="s">
        <v>215</v>
      </c>
      <c r="N26" s="29" t="s">
        <v>9</v>
      </c>
      <c r="O26" s="28" t="s">
        <v>81</v>
      </c>
      <c r="P26" s="28" t="s">
        <v>111</v>
      </c>
      <c r="Q26" s="28" t="s">
        <v>171</v>
      </c>
      <c r="R26" s="38">
        <v>0</v>
      </c>
      <c r="S26" s="38">
        <v>0</v>
      </c>
      <c r="T26" s="38">
        <v>0</v>
      </c>
      <c r="U26" s="38">
        <v>60000000</v>
      </c>
      <c r="V26" s="38">
        <v>0</v>
      </c>
      <c r="W26" s="33">
        <f t="shared" si="0"/>
        <v>60000000</v>
      </c>
      <c r="X26" s="47" t="s">
        <v>108</v>
      </c>
      <c r="Y26" s="29"/>
      <c r="Z26" s="28" t="s">
        <v>4</v>
      </c>
      <c r="AA26" s="29"/>
      <c r="AB26" s="22" t="s">
        <v>95</v>
      </c>
    </row>
    <row r="27" spans="1:29" s="3" customFormat="1" ht="39.75" thickTop="1" thickBot="1" x14ac:dyDescent="0.25">
      <c r="B27" s="25">
        <f>MATCH($M27,FR_I4CE_Workings!$B$23:$B$28,0)</f>
        <v>5</v>
      </c>
      <c r="C27" s="25"/>
      <c r="D27" s="26">
        <f t="shared" si="1"/>
        <v>15</v>
      </c>
      <c r="E27" s="30">
        <v>44019</v>
      </c>
      <c r="F27" s="27" t="s">
        <v>1</v>
      </c>
      <c r="G27" s="28" t="s">
        <v>0</v>
      </c>
      <c r="H27" s="28" t="s">
        <v>15</v>
      </c>
      <c r="I27" s="29" t="s">
        <v>23</v>
      </c>
      <c r="J27" s="28" t="s">
        <v>45</v>
      </c>
      <c r="K27" s="30">
        <v>43991</v>
      </c>
      <c r="L27" s="28" t="s">
        <v>24</v>
      </c>
      <c r="M27" s="28" t="s">
        <v>215</v>
      </c>
      <c r="N27" s="29" t="s">
        <v>9</v>
      </c>
      <c r="O27" s="28" t="s">
        <v>81</v>
      </c>
      <c r="P27" s="28" t="s">
        <v>46</v>
      </c>
      <c r="Q27" s="28" t="s">
        <v>176</v>
      </c>
      <c r="R27" s="38">
        <v>0</v>
      </c>
      <c r="S27" s="38">
        <v>0</v>
      </c>
      <c r="T27" s="38">
        <v>0</v>
      </c>
      <c r="U27" s="38">
        <v>1500000000</v>
      </c>
      <c r="V27" s="38">
        <v>0</v>
      </c>
      <c r="W27" s="33">
        <f t="shared" si="0"/>
        <v>1500000000</v>
      </c>
      <c r="X27" s="53" t="s">
        <v>38</v>
      </c>
      <c r="Y27" s="28" t="s">
        <v>80</v>
      </c>
      <c r="Z27" s="28" t="s">
        <v>166</v>
      </c>
      <c r="AA27" s="29"/>
      <c r="AB27" s="34" t="s">
        <v>162</v>
      </c>
    </row>
    <row r="28" spans="1:29" s="3" customFormat="1" ht="78" thickTop="1" thickBot="1" x14ac:dyDescent="0.25">
      <c r="B28" s="25">
        <f>MATCH($M28,FR_I4CE_Workings!$B$23:$B$28,0)</f>
        <v>5</v>
      </c>
      <c r="C28" s="25"/>
      <c r="D28" s="26">
        <f t="shared" si="1"/>
        <v>16</v>
      </c>
      <c r="E28" s="30">
        <v>44019</v>
      </c>
      <c r="F28" s="27" t="s">
        <v>1</v>
      </c>
      <c r="G28" s="28" t="s">
        <v>0</v>
      </c>
      <c r="H28" s="28" t="s">
        <v>15</v>
      </c>
      <c r="I28" s="28" t="s">
        <v>47</v>
      </c>
      <c r="J28" s="28" t="s">
        <v>77</v>
      </c>
      <c r="K28" s="30">
        <v>43977</v>
      </c>
      <c r="L28" s="28" t="s">
        <v>51</v>
      </c>
      <c r="M28" s="28" t="s">
        <v>215</v>
      </c>
      <c r="N28" s="28" t="s">
        <v>60</v>
      </c>
      <c r="O28" s="28" t="s">
        <v>76</v>
      </c>
      <c r="P28" s="28" t="s">
        <v>75</v>
      </c>
      <c r="Q28" s="31" t="s">
        <v>174</v>
      </c>
      <c r="R28" s="38">
        <v>0</v>
      </c>
      <c r="S28" s="38">
        <v>0</v>
      </c>
      <c r="T28" s="38">
        <v>0</v>
      </c>
      <c r="U28" s="38">
        <f>535000000+690000000</f>
        <v>1225000000</v>
      </c>
      <c r="V28" s="38">
        <v>0</v>
      </c>
      <c r="W28" s="33">
        <f t="shared" si="0"/>
        <v>1225000000</v>
      </c>
      <c r="X28" s="47"/>
      <c r="Y28" s="28" t="s">
        <v>80</v>
      </c>
      <c r="Z28" s="28" t="s">
        <v>167</v>
      </c>
      <c r="AA28" s="28"/>
      <c r="AB28" s="22" t="s">
        <v>49</v>
      </c>
    </row>
    <row r="29" spans="1:29" s="3" customFormat="1" ht="78" thickTop="1" thickBot="1" x14ac:dyDescent="0.25">
      <c r="B29" s="25">
        <f>MATCH($M29,FR_I4CE_Workings!$B$23:$B$28,0)</f>
        <v>5</v>
      </c>
      <c r="C29" s="25"/>
      <c r="D29" s="26">
        <f t="shared" si="1"/>
        <v>17</v>
      </c>
      <c r="E29" s="30">
        <v>44021</v>
      </c>
      <c r="F29" s="27" t="s">
        <v>1</v>
      </c>
      <c r="G29" s="28" t="s">
        <v>0</v>
      </c>
      <c r="H29" s="28" t="s">
        <v>15</v>
      </c>
      <c r="I29" s="31" t="s">
        <v>181</v>
      </c>
      <c r="J29" s="48" t="s">
        <v>2</v>
      </c>
      <c r="K29" s="52">
        <v>43903</v>
      </c>
      <c r="L29" s="31" t="s">
        <v>93</v>
      </c>
      <c r="M29" s="31" t="s">
        <v>215</v>
      </c>
      <c r="N29" s="31" t="s">
        <v>88</v>
      </c>
      <c r="O29" s="31" t="s">
        <v>183</v>
      </c>
      <c r="P29" s="31" t="s">
        <v>184</v>
      </c>
      <c r="Q29" s="31" t="s">
        <v>182</v>
      </c>
      <c r="R29" s="47">
        <v>0</v>
      </c>
      <c r="S29" s="38">
        <v>0</v>
      </c>
      <c r="T29" s="38">
        <v>0</v>
      </c>
      <c r="U29" s="47">
        <v>0</v>
      </c>
      <c r="V29" s="38">
        <v>0</v>
      </c>
      <c r="W29" s="33">
        <f t="shared" si="0"/>
        <v>0</v>
      </c>
      <c r="X29" s="28"/>
      <c r="Y29" s="29"/>
      <c r="Z29" s="28" t="s">
        <v>4</v>
      </c>
      <c r="AA29" s="29"/>
      <c r="AB29" s="39"/>
    </row>
    <row r="30" spans="1:29" s="3" customFormat="1" ht="78" thickTop="1" thickBot="1" x14ac:dyDescent="0.25">
      <c r="B30" s="25">
        <f>MATCH($M30,FR_I4CE_Workings!$B$23:$B$28,0)</f>
        <v>5</v>
      </c>
      <c r="C30" s="25"/>
      <c r="D30" s="26">
        <f t="shared" si="1"/>
        <v>18</v>
      </c>
      <c r="E30" s="30">
        <v>44019</v>
      </c>
      <c r="F30" s="26" t="s">
        <v>1</v>
      </c>
      <c r="G30" s="29" t="s">
        <v>0</v>
      </c>
      <c r="H30" s="28" t="s">
        <v>83</v>
      </c>
      <c r="I30" s="28" t="s">
        <v>87</v>
      </c>
      <c r="J30" s="29" t="s">
        <v>84</v>
      </c>
      <c r="K30" s="30">
        <v>44003</v>
      </c>
      <c r="L30" s="28" t="s">
        <v>86</v>
      </c>
      <c r="M30" s="29" t="s">
        <v>215</v>
      </c>
      <c r="N30" s="29" t="s">
        <v>89</v>
      </c>
      <c r="O30" s="28" t="s">
        <v>85</v>
      </c>
      <c r="P30" s="28" t="s">
        <v>92</v>
      </c>
      <c r="Q30" s="28" t="s">
        <v>198</v>
      </c>
      <c r="R30" s="36">
        <v>0</v>
      </c>
      <c r="S30" s="36">
        <v>0</v>
      </c>
      <c r="T30" s="36">
        <v>0</v>
      </c>
      <c r="U30" s="36">
        <v>11000000000</v>
      </c>
      <c r="V30" s="36">
        <v>0</v>
      </c>
      <c r="W30" s="37">
        <f t="shared" si="0"/>
        <v>11000000000</v>
      </c>
      <c r="X30" s="47" t="s">
        <v>103</v>
      </c>
      <c r="Y30" s="29"/>
      <c r="Z30" s="28" t="s">
        <v>4</v>
      </c>
      <c r="AA30" s="28" t="s">
        <v>197</v>
      </c>
      <c r="AB30" s="29"/>
    </row>
    <row r="31" spans="1:29" s="3" customFormat="1" ht="52.5" thickTop="1" thickBot="1" x14ac:dyDescent="0.25">
      <c r="B31" s="25">
        <f>MATCH($M31,FR_I4CE_Workings!$B$23:$B$28,0)</f>
        <v>5</v>
      </c>
      <c r="C31" s="25"/>
      <c r="D31" s="26">
        <f t="shared" si="1"/>
        <v>19</v>
      </c>
      <c r="E31" s="30">
        <v>44019</v>
      </c>
      <c r="F31" s="26" t="s">
        <v>1</v>
      </c>
      <c r="G31" s="29" t="s">
        <v>0</v>
      </c>
      <c r="H31" s="28" t="s">
        <v>83</v>
      </c>
      <c r="I31" s="28" t="s">
        <v>87</v>
      </c>
      <c r="J31" s="28" t="s">
        <v>90</v>
      </c>
      <c r="K31" s="30">
        <v>44003</v>
      </c>
      <c r="L31" s="28" t="s">
        <v>93</v>
      </c>
      <c r="M31" s="29" t="s">
        <v>215</v>
      </c>
      <c r="N31" s="29" t="s">
        <v>9</v>
      </c>
      <c r="O31" s="29"/>
      <c r="P31" s="29"/>
      <c r="Q31" s="28" t="s">
        <v>188</v>
      </c>
      <c r="R31" s="36">
        <v>0</v>
      </c>
      <c r="S31" s="36">
        <v>0</v>
      </c>
      <c r="T31" s="36">
        <v>0</v>
      </c>
      <c r="U31" s="36">
        <v>2000000000</v>
      </c>
      <c r="V31" s="36">
        <v>-5000000000</v>
      </c>
      <c r="W31" s="37">
        <f t="shared" si="0"/>
        <v>-3000000000</v>
      </c>
      <c r="X31" s="47"/>
      <c r="Y31" s="29"/>
      <c r="Z31" s="28" t="s">
        <v>4</v>
      </c>
      <c r="AA31" s="29"/>
      <c r="AB31" s="29"/>
    </row>
    <row r="32" spans="1:29" s="3" customFormat="1" ht="39.75" thickTop="1" thickBot="1" x14ac:dyDescent="0.25">
      <c r="B32" s="25">
        <f>MATCH($M32,FR_I4CE_Workings!$B$23:$B$28,0)</f>
        <v>5</v>
      </c>
      <c r="C32" s="25"/>
      <c r="D32" s="26">
        <f t="shared" si="1"/>
        <v>20</v>
      </c>
      <c r="E32" s="30">
        <v>44019</v>
      </c>
      <c r="F32" s="26" t="s">
        <v>1</v>
      </c>
      <c r="G32" s="29" t="s">
        <v>0</v>
      </c>
      <c r="H32" s="28" t="s">
        <v>83</v>
      </c>
      <c r="I32" s="28" t="s">
        <v>87</v>
      </c>
      <c r="J32" s="28" t="s">
        <v>96</v>
      </c>
      <c r="K32" s="30">
        <v>44003</v>
      </c>
      <c r="L32" s="28" t="s">
        <v>93</v>
      </c>
      <c r="M32" s="29" t="s">
        <v>215</v>
      </c>
      <c r="N32" s="29" t="s">
        <v>9</v>
      </c>
      <c r="O32" s="28" t="s">
        <v>101</v>
      </c>
      <c r="P32" s="29"/>
      <c r="Q32" s="28" t="s">
        <v>204</v>
      </c>
      <c r="R32" s="36">
        <v>0</v>
      </c>
      <c r="S32" s="36">
        <v>0</v>
      </c>
      <c r="T32" s="36">
        <v>0</v>
      </c>
      <c r="U32" s="36">
        <v>1111111111</v>
      </c>
      <c r="V32" s="36">
        <v>-1000000000</v>
      </c>
      <c r="W32" s="37">
        <f t="shared" si="0"/>
        <v>111111111</v>
      </c>
      <c r="X32" s="47"/>
      <c r="Y32" s="29"/>
      <c r="Z32" s="28" t="s">
        <v>4</v>
      </c>
      <c r="AA32" s="29"/>
      <c r="AB32" s="29"/>
    </row>
    <row r="33" spans="2:28" s="3" customFormat="1" ht="39.75" thickTop="1" thickBot="1" x14ac:dyDescent="0.25">
      <c r="B33" s="25">
        <f>MATCH($M33,FR_I4CE_Workings!$B$23:$B$28,0)</f>
        <v>5</v>
      </c>
      <c r="C33" s="25"/>
      <c r="D33" s="26">
        <f t="shared" si="1"/>
        <v>21</v>
      </c>
      <c r="E33" s="30">
        <v>44019</v>
      </c>
      <c r="F33" s="26" t="s">
        <v>1</v>
      </c>
      <c r="G33" s="29" t="s">
        <v>0</v>
      </c>
      <c r="H33" s="28" t="s">
        <v>83</v>
      </c>
      <c r="I33" s="28" t="s">
        <v>87</v>
      </c>
      <c r="J33" s="28" t="s">
        <v>97</v>
      </c>
      <c r="K33" s="30">
        <v>44003</v>
      </c>
      <c r="L33" s="28" t="s">
        <v>93</v>
      </c>
      <c r="M33" s="29" t="s">
        <v>215</v>
      </c>
      <c r="N33" s="29" t="s">
        <v>9</v>
      </c>
      <c r="O33" s="28" t="s">
        <v>102</v>
      </c>
      <c r="P33" s="29"/>
      <c r="Q33" s="28" t="s">
        <v>168</v>
      </c>
      <c r="R33" s="36">
        <v>0</v>
      </c>
      <c r="S33" s="36">
        <v>0</v>
      </c>
      <c r="T33" s="36">
        <v>0</v>
      </c>
      <c r="U33" s="36">
        <v>0</v>
      </c>
      <c r="V33" s="36">
        <v>-2000000000</v>
      </c>
      <c r="W33" s="37">
        <f t="shared" si="0"/>
        <v>-2000000000</v>
      </c>
      <c r="X33" s="47" t="s">
        <v>103</v>
      </c>
      <c r="Y33" s="29"/>
      <c r="Z33" s="28" t="s">
        <v>4</v>
      </c>
      <c r="AA33" s="29"/>
      <c r="AB33" s="29"/>
    </row>
    <row r="34" spans="2:28" s="3" customFormat="1" ht="39.75" thickTop="1" thickBot="1" x14ac:dyDescent="0.25">
      <c r="B34" s="25">
        <f>MATCH($M34,FR_I4CE_Workings!$B$23:$B$28,0)</f>
        <v>5</v>
      </c>
      <c r="C34" s="25"/>
      <c r="D34" s="26">
        <f t="shared" si="1"/>
        <v>22</v>
      </c>
      <c r="E34" s="30">
        <v>44019</v>
      </c>
      <c r="F34" s="26" t="s">
        <v>1</v>
      </c>
      <c r="G34" s="29" t="s">
        <v>0</v>
      </c>
      <c r="H34" s="28" t="s">
        <v>83</v>
      </c>
      <c r="I34" s="28" t="s">
        <v>87</v>
      </c>
      <c r="J34" s="28" t="s">
        <v>98</v>
      </c>
      <c r="K34" s="30">
        <v>44003</v>
      </c>
      <c r="L34" s="28" t="s">
        <v>63</v>
      </c>
      <c r="M34" s="29" t="s">
        <v>215</v>
      </c>
      <c r="N34" s="29" t="s">
        <v>9</v>
      </c>
      <c r="O34" s="29"/>
      <c r="P34" s="29"/>
      <c r="Q34" s="28" t="s">
        <v>205</v>
      </c>
      <c r="R34" s="36">
        <v>0</v>
      </c>
      <c r="S34" s="36">
        <v>0</v>
      </c>
      <c r="T34" s="36">
        <v>0</v>
      </c>
      <c r="U34" s="36">
        <v>0</v>
      </c>
      <c r="V34" s="36">
        <v>-2000000000</v>
      </c>
      <c r="W34" s="37">
        <f t="shared" si="0"/>
        <v>-2000000000</v>
      </c>
      <c r="X34" s="47" t="s">
        <v>103</v>
      </c>
      <c r="Y34" s="28" t="s">
        <v>172</v>
      </c>
      <c r="Z34" s="28" t="s">
        <v>4</v>
      </c>
      <c r="AA34" s="29"/>
      <c r="AB34" s="39" t="s">
        <v>173</v>
      </c>
    </row>
    <row r="35" spans="2:28" s="3" customFormat="1" ht="52.5" thickTop="1" thickBot="1" x14ac:dyDescent="0.25">
      <c r="B35" s="25">
        <f>MATCH($M35,FR_I4CE_Workings!$B$23:$B$28,0)</f>
        <v>5</v>
      </c>
      <c r="C35" s="25"/>
      <c r="D35" s="26">
        <f t="shared" si="1"/>
        <v>23</v>
      </c>
      <c r="E35" s="30">
        <v>44021</v>
      </c>
      <c r="F35" s="26" t="s">
        <v>1</v>
      </c>
      <c r="G35" s="29" t="s">
        <v>0</v>
      </c>
      <c r="H35" s="28" t="s">
        <v>15</v>
      </c>
      <c r="I35" s="28" t="s">
        <v>199</v>
      </c>
      <c r="J35" s="35" t="s">
        <v>2</v>
      </c>
      <c r="K35" s="30">
        <v>44011</v>
      </c>
      <c r="L35" s="28" t="s">
        <v>200</v>
      </c>
      <c r="M35" s="29" t="s">
        <v>215</v>
      </c>
      <c r="N35" s="29" t="s">
        <v>200</v>
      </c>
      <c r="O35" s="28" t="s">
        <v>200</v>
      </c>
      <c r="P35" s="28" t="s">
        <v>200</v>
      </c>
      <c r="Q35" s="28" t="s">
        <v>206</v>
      </c>
      <c r="R35" s="47" t="s">
        <v>200</v>
      </c>
      <c r="S35" s="47" t="s">
        <v>200</v>
      </c>
      <c r="T35" s="47" t="s">
        <v>200</v>
      </c>
      <c r="U35" s="47" t="s">
        <v>200</v>
      </c>
      <c r="V35" s="47" t="s">
        <v>200</v>
      </c>
      <c r="W35" s="33">
        <f t="shared" si="0"/>
        <v>0</v>
      </c>
      <c r="X35" s="47"/>
      <c r="Y35" s="28"/>
      <c r="Z35" s="28" t="s">
        <v>4</v>
      </c>
      <c r="AA35" s="29"/>
      <c r="AB35" s="39" t="s">
        <v>173</v>
      </c>
    </row>
    <row r="36" spans="2:28" s="3" customFormat="1" ht="116.25" thickTop="1" thickBot="1" x14ac:dyDescent="0.25">
      <c r="B36" s="25">
        <f>MATCH($M36,FR_I4CE_Workings!$B$23:$B$28,0)</f>
        <v>6</v>
      </c>
      <c r="C36" s="25"/>
      <c r="D36" s="26">
        <f t="shared" si="1"/>
        <v>24</v>
      </c>
      <c r="E36" s="30">
        <v>44019</v>
      </c>
      <c r="F36" s="27" t="s">
        <v>1</v>
      </c>
      <c r="G36" s="28" t="s">
        <v>0</v>
      </c>
      <c r="H36" s="28" t="s">
        <v>15</v>
      </c>
      <c r="I36" s="28" t="s">
        <v>62</v>
      </c>
      <c r="J36" s="48" t="s">
        <v>2</v>
      </c>
      <c r="K36" s="30">
        <v>43906</v>
      </c>
      <c r="L36" s="28" t="s">
        <v>63</v>
      </c>
      <c r="M36" s="29" t="s">
        <v>33</v>
      </c>
      <c r="N36" s="29" t="s">
        <v>9</v>
      </c>
      <c r="O36" s="28" t="s">
        <v>64</v>
      </c>
      <c r="P36" s="28" t="s">
        <v>66</v>
      </c>
      <c r="Q36" s="28" t="s">
        <v>196</v>
      </c>
      <c r="R36" s="38">
        <v>288000000000</v>
      </c>
      <c r="S36" s="38">
        <v>0</v>
      </c>
      <c r="T36" s="38">
        <v>0</v>
      </c>
      <c r="U36" s="38">
        <v>0</v>
      </c>
      <c r="V36" s="38">
        <v>0</v>
      </c>
      <c r="W36" s="33">
        <f t="shared" si="0"/>
        <v>288000000000</v>
      </c>
      <c r="X36" s="47" t="s">
        <v>104</v>
      </c>
      <c r="Y36" s="29" t="s">
        <v>106</v>
      </c>
      <c r="Z36" s="35" t="s">
        <v>224</v>
      </c>
      <c r="AA36" s="35" t="s">
        <v>145</v>
      </c>
      <c r="AB36" s="22" t="s">
        <v>107</v>
      </c>
    </row>
    <row r="37" spans="2:28" s="3" customFormat="1" ht="65.25" thickTop="1" thickBot="1" x14ac:dyDescent="0.25">
      <c r="B37" s="25">
        <f>MATCH($M37,FR_I4CE_Workings!$B$23:$B$28,0)</f>
        <v>6</v>
      </c>
      <c r="C37" s="25"/>
      <c r="D37" s="26">
        <f t="shared" si="1"/>
        <v>25</v>
      </c>
      <c r="E37" s="30">
        <v>44019</v>
      </c>
      <c r="F37" s="27" t="s">
        <v>1</v>
      </c>
      <c r="G37" s="28" t="s">
        <v>0</v>
      </c>
      <c r="H37" s="28" t="s">
        <v>15</v>
      </c>
      <c r="I37" s="28" t="s">
        <v>69</v>
      </c>
      <c r="J37" s="48" t="s">
        <v>2</v>
      </c>
      <c r="K37" s="30">
        <v>43980</v>
      </c>
      <c r="L37" s="28" t="s">
        <v>63</v>
      </c>
      <c r="M37" s="29" t="s">
        <v>33</v>
      </c>
      <c r="N37" s="28" t="s">
        <v>9</v>
      </c>
      <c r="O37" s="28" t="s">
        <v>91</v>
      </c>
      <c r="P37" s="28" t="s">
        <v>116</v>
      </c>
      <c r="Q37" s="28" t="s">
        <v>74</v>
      </c>
      <c r="R37" s="38">
        <v>0</v>
      </c>
      <c r="S37" s="38">
        <v>2700000000</v>
      </c>
      <c r="T37" s="38">
        <v>0</v>
      </c>
      <c r="U37" s="38">
        <f>750000000+1000000000</f>
        <v>1750000000</v>
      </c>
      <c r="V37" s="38">
        <v>0</v>
      </c>
      <c r="W37" s="33">
        <f t="shared" si="0"/>
        <v>4450000000</v>
      </c>
      <c r="X37" s="47" t="s">
        <v>104</v>
      </c>
      <c r="Y37" s="28" t="s">
        <v>71</v>
      </c>
      <c r="Z37" s="28" t="s">
        <v>224</v>
      </c>
      <c r="AA37" s="29"/>
      <c r="AB37" s="22" t="s">
        <v>177</v>
      </c>
    </row>
    <row r="38" spans="2:28" s="3" customFormat="1" ht="103.5" thickTop="1" thickBot="1" x14ac:dyDescent="0.25">
      <c r="B38" s="25">
        <f>MATCH($M38,FR_I4CE_Workings!$B$23:$B$28,0)</f>
        <v>6</v>
      </c>
      <c r="C38" s="25"/>
      <c r="D38" s="26">
        <f t="shared" si="1"/>
        <v>26</v>
      </c>
      <c r="E38" s="30">
        <v>44020</v>
      </c>
      <c r="F38" s="26" t="s">
        <v>1</v>
      </c>
      <c r="G38" s="29" t="s">
        <v>0</v>
      </c>
      <c r="H38" s="28" t="s">
        <v>15</v>
      </c>
      <c r="I38" s="49" t="s">
        <v>117</v>
      </c>
      <c r="J38" s="50"/>
      <c r="K38" s="51"/>
      <c r="L38" s="49"/>
      <c r="M38" s="31" t="s">
        <v>33</v>
      </c>
      <c r="N38" s="49"/>
      <c r="O38" s="49"/>
      <c r="P38" s="49"/>
      <c r="Q38" s="49" t="s">
        <v>118</v>
      </c>
      <c r="R38" s="38"/>
      <c r="S38" s="38"/>
      <c r="T38" s="38"/>
      <c r="U38" s="38"/>
      <c r="V38" s="38"/>
      <c r="W38" s="33">
        <f t="shared" si="0"/>
        <v>0</v>
      </c>
      <c r="X38" s="28"/>
      <c r="Y38" s="29"/>
      <c r="Z38" s="29"/>
      <c r="AA38" s="29"/>
      <c r="AB38" s="39"/>
    </row>
    <row r="39" spans="2:28" s="3" customFormat="1" ht="39.75" thickTop="1" thickBot="1" x14ac:dyDescent="0.25">
      <c r="B39" s="25">
        <f>MATCH($M39,FR_I4CE_Workings!$B$23:$B$28,0)</f>
        <v>6</v>
      </c>
      <c r="C39" s="25"/>
      <c r="D39" s="26">
        <f t="shared" si="1"/>
        <v>27</v>
      </c>
      <c r="E39" s="30">
        <v>44021</v>
      </c>
      <c r="F39" s="26" t="s">
        <v>1</v>
      </c>
      <c r="G39" s="29" t="s">
        <v>0</v>
      </c>
      <c r="H39" s="28" t="s">
        <v>15</v>
      </c>
      <c r="I39" s="31" t="s">
        <v>220</v>
      </c>
      <c r="J39" s="61" t="s">
        <v>2</v>
      </c>
      <c r="K39" s="52">
        <v>44014</v>
      </c>
      <c r="L39" s="31"/>
      <c r="M39" s="31" t="s">
        <v>33</v>
      </c>
      <c r="N39" s="31"/>
      <c r="O39" s="31" t="s">
        <v>221</v>
      </c>
      <c r="P39" s="31" t="s">
        <v>222</v>
      </c>
      <c r="Q39" s="49"/>
      <c r="R39" s="47" t="s">
        <v>151</v>
      </c>
      <c r="S39" s="47" t="s">
        <v>223</v>
      </c>
      <c r="T39" s="38">
        <v>0</v>
      </c>
      <c r="U39" s="38">
        <v>0</v>
      </c>
      <c r="V39" s="38">
        <v>0</v>
      </c>
      <c r="W39" s="33">
        <f t="shared" si="0"/>
        <v>0</v>
      </c>
      <c r="X39" s="28"/>
      <c r="Y39" s="29"/>
      <c r="Z39" s="28" t="s">
        <v>224</v>
      </c>
      <c r="AA39" s="29"/>
      <c r="AB39" s="5" t="s">
        <v>225</v>
      </c>
    </row>
    <row r="40" spans="2:28" s="3" customFormat="1" ht="14.25" thickTop="1" thickBot="1" x14ac:dyDescent="0.25">
      <c r="D40" s="10"/>
      <c r="E40" s="11"/>
      <c r="F40" s="10"/>
      <c r="G40" s="11"/>
      <c r="H40" s="11"/>
      <c r="I40" s="11"/>
      <c r="J40" s="11"/>
      <c r="K40" s="11"/>
      <c r="L40" s="11"/>
      <c r="M40" s="11"/>
      <c r="N40" s="11"/>
      <c r="O40" s="11"/>
      <c r="P40" s="11"/>
      <c r="Q40" s="11"/>
      <c r="R40" s="11"/>
      <c r="S40" s="11"/>
      <c r="T40" s="11"/>
      <c r="U40" s="11"/>
      <c r="V40" s="11"/>
      <c r="W40" s="11"/>
      <c r="X40" s="11"/>
      <c r="Y40" s="11"/>
      <c r="Z40" s="11"/>
      <c r="AA40" s="11"/>
      <c r="AB40" s="11"/>
    </row>
    <row r="41" spans="2:28" s="3" customFormat="1" ht="14.25" thickTop="1" thickBot="1" x14ac:dyDescent="0.25">
      <c r="D41" s="10"/>
      <c r="E41" s="11"/>
      <c r="F41" s="10"/>
      <c r="G41" s="11"/>
      <c r="H41" s="11"/>
      <c r="I41" s="11"/>
      <c r="J41" s="11"/>
      <c r="K41" s="11"/>
      <c r="L41" s="11"/>
      <c r="M41" s="11"/>
      <c r="N41" s="11"/>
      <c r="O41" s="11"/>
      <c r="P41" s="11"/>
      <c r="Q41" s="11"/>
      <c r="R41" s="11"/>
      <c r="S41" s="11"/>
      <c r="T41" s="11"/>
      <c r="U41" s="11"/>
      <c r="V41" s="11"/>
      <c r="W41" s="11"/>
      <c r="X41" s="11"/>
      <c r="Y41" s="11"/>
      <c r="Z41" s="11"/>
      <c r="AA41" s="11"/>
      <c r="AB41" s="11"/>
    </row>
    <row r="42" spans="2:28" s="3" customFormat="1" ht="14.25" thickTop="1" thickBot="1" x14ac:dyDescent="0.25">
      <c r="D42" s="10"/>
      <c r="E42" s="11"/>
      <c r="F42" s="10"/>
      <c r="G42" s="11"/>
      <c r="H42" s="11"/>
      <c r="I42" s="11"/>
      <c r="J42" s="11"/>
      <c r="K42" s="11"/>
      <c r="L42" s="11"/>
      <c r="M42" s="11"/>
      <c r="N42" s="11"/>
      <c r="O42" s="11"/>
      <c r="P42" s="11"/>
      <c r="Q42" s="11"/>
      <c r="R42" s="11"/>
      <c r="S42" s="11"/>
      <c r="T42" s="11"/>
      <c r="U42" s="11"/>
      <c r="V42" s="11"/>
      <c r="W42" s="11"/>
      <c r="X42" s="11"/>
      <c r="Y42" s="11"/>
      <c r="Z42" s="11"/>
      <c r="AA42" s="11"/>
      <c r="AB42" s="11"/>
    </row>
    <row r="43" spans="2:28" s="3" customFormat="1" ht="14.25" thickTop="1" thickBot="1" x14ac:dyDescent="0.25">
      <c r="D43" s="10"/>
      <c r="E43" s="11"/>
      <c r="F43" s="10"/>
      <c r="G43" s="11"/>
      <c r="H43" s="11"/>
      <c r="I43" s="11"/>
      <c r="J43" s="11"/>
      <c r="K43" s="11"/>
      <c r="L43" s="11"/>
      <c r="M43" s="11"/>
      <c r="N43" s="11"/>
      <c r="O43" s="11"/>
      <c r="P43" s="11"/>
      <c r="Q43" s="11"/>
      <c r="R43" s="11"/>
      <c r="S43" s="11"/>
      <c r="T43" s="11"/>
      <c r="U43" s="11"/>
      <c r="V43" s="11"/>
      <c r="W43" s="11"/>
      <c r="X43" s="11"/>
      <c r="Y43" s="11"/>
      <c r="Z43" s="11"/>
      <c r="AA43" s="11"/>
      <c r="AB43" s="11"/>
    </row>
    <row r="44" spans="2:28" s="3" customFormat="1" ht="14.25" thickTop="1" thickBot="1" x14ac:dyDescent="0.25">
      <c r="D44" s="10"/>
      <c r="E44" s="11"/>
      <c r="F44" s="10"/>
      <c r="G44" s="11"/>
      <c r="H44" s="11"/>
      <c r="I44" s="11"/>
      <c r="J44" s="11"/>
      <c r="K44" s="11"/>
      <c r="L44" s="11"/>
      <c r="M44" s="11"/>
      <c r="N44" s="11"/>
      <c r="O44" s="11"/>
      <c r="P44" s="11"/>
      <c r="Q44" s="11"/>
      <c r="R44" s="11"/>
      <c r="S44" s="11"/>
      <c r="T44" s="11"/>
      <c r="U44" s="11"/>
      <c r="V44" s="11"/>
      <c r="W44" s="11"/>
      <c r="X44" s="11"/>
      <c r="Y44" s="11"/>
      <c r="Z44" s="11"/>
      <c r="AA44" s="11"/>
      <c r="AB44" s="11"/>
    </row>
    <row r="45" spans="2:28" s="3" customFormat="1" ht="13.5" thickTop="1" x14ac:dyDescent="0.2">
      <c r="D45" s="12"/>
      <c r="E45" s="13"/>
      <c r="F45" s="12"/>
      <c r="G45" s="13"/>
      <c r="H45" s="13"/>
      <c r="I45" s="13"/>
      <c r="J45" s="13"/>
      <c r="K45" s="13"/>
      <c r="L45" s="13"/>
      <c r="M45" s="13"/>
      <c r="N45" s="13"/>
      <c r="O45" s="13"/>
      <c r="P45" s="13"/>
      <c r="Q45" s="13"/>
      <c r="R45" s="13"/>
      <c r="S45" s="13"/>
      <c r="T45" s="13"/>
      <c r="U45" s="13"/>
      <c r="V45" s="13"/>
      <c r="W45" s="13"/>
      <c r="X45" s="13"/>
      <c r="Y45" s="13"/>
      <c r="Z45" s="13"/>
      <c r="AA45" s="13"/>
      <c r="AB45" s="13"/>
    </row>
  </sheetData>
  <autoFilter ref="B12:AB38" xr:uid="{51738017-2E48-443D-96F9-9F745648B5D8}">
    <sortState xmlns:xlrd2="http://schemas.microsoft.com/office/spreadsheetml/2017/richdata2" ref="B13:AB38">
      <sortCondition ref="B13:B38"/>
    </sortState>
  </autoFilter>
  <conditionalFormatting sqref="E25:AB38 E24:AA24 E15:AB23 E13:E39 E13:Z13 AB13 E14:AA14">
    <cfRule type="expression" dxfId="47" priority="49">
      <formula>$B13=6</formula>
    </cfRule>
    <cfRule type="expression" dxfId="46" priority="80">
      <formula>$B13=3</formula>
    </cfRule>
    <cfRule type="expression" dxfId="45" priority="81">
      <formula>$B13=1</formula>
    </cfRule>
    <cfRule type="expression" dxfId="44" priority="82">
      <formula>$B13=4</formula>
    </cfRule>
    <cfRule type="expression" dxfId="43" priority="83">
      <formula>$B13=5</formula>
    </cfRule>
    <cfRule type="expression" dxfId="42" priority="84">
      <formula>$B13=2</formula>
    </cfRule>
  </conditionalFormatting>
  <conditionalFormatting sqref="AB24">
    <cfRule type="expression" dxfId="41" priority="43">
      <formula>$B24=6</formula>
    </cfRule>
    <cfRule type="expression" dxfId="40" priority="44">
      <formula>$B24=3</formula>
    </cfRule>
    <cfRule type="expression" dxfId="39" priority="45">
      <formula>$B24=1</formula>
    </cfRule>
    <cfRule type="expression" dxfId="38" priority="46">
      <formula>$B24=4</formula>
    </cfRule>
    <cfRule type="expression" dxfId="37" priority="47">
      <formula>$B24=5</formula>
    </cfRule>
    <cfRule type="expression" dxfId="36" priority="48">
      <formula>$B24=2</formula>
    </cfRule>
  </conditionalFormatting>
  <conditionalFormatting sqref="E39 I39:V39 X39:AA39">
    <cfRule type="expression" dxfId="35" priority="37">
      <formula>$B39=6</formula>
    </cfRule>
    <cfRule type="expression" dxfId="34" priority="38">
      <formula>$B39=3</formula>
    </cfRule>
    <cfRule type="expression" dxfId="33" priority="39">
      <formula>$B39=1</formula>
    </cfRule>
    <cfRule type="expression" dxfId="32" priority="40">
      <formula>$B39=4</formula>
    </cfRule>
    <cfRule type="expression" dxfId="31" priority="41">
      <formula>$B39=5</formula>
    </cfRule>
    <cfRule type="expression" dxfId="30" priority="42">
      <formula>$B39=2</formula>
    </cfRule>
  </conditionalFormatting>
  <conditionalFormatting sqref="F39">
    <cfRule type="expression" dxfId="29" priority="31">
      <formula>$B39=6</formula>
    </cfRule>
    <cfRule type="expression" dxfId="28" priority="32">
      <formula>$B39=3</formula>
    </cfRule>
    <cfRule type="expression" dxfId="27" priority="33">
      <formula>$B39=1</formula>
    </cfRule>
    <cfRule type="expression" dxfId="26" priority="34">
      <formula>$B39=4</formula>
    </cfRule>
    <cfRule type="expression" dxfId="25" priority="35">
      <formula>$B39=5</formula>
    </cfRule>
    <cfRule type="expression" dxfId="24" priority="36">
      <formula>$B39=2</formula>
    </cfRule>
  </conditionalFormatting>
  <conditionalFormatting sqref="G39:H39">
    <cfRule type="expression" dxfId="23" priority="25">
      <formula>$B39=6</formula>
    </cfRule>
    <cfRule type="expression" dxfId="22" priority="26">
      <formula>$B39=3</formula>
    </cfRule>
    <cfRule type="expression" dxfId="21" priority="27">
      <formula>$B39=1</formula>
    </cfRule>
    <cfRule type="expression" dxfId="20" priority="28">
      <formula>$B39=4</formula>
    </cfRule>
    <cfRule type="expression" dxfId="19" priority="29">
      <formula>$B39=5</formula>
    </cfRule>
    <cfRule type="expression" dxfId="18" priority="30">
      <formula>$B39=2</formula>
    </cfRule>
  </conditionalFormatting>
  <conditionalFormatting sqref="W39">
    <cfRule type="expression" dxfId="17" priority="19">
      <formula>$B39=6</formula>
    </cfRule>
    <cfRule type="expression" dxfId="16" priority="20">
      <formula>$B39=3</formula>
    </cfRule>
    <cfRule type="expression" dxfId="15" priority="21">
      <formula>$B39=1</formula>
    </cfRule>
    <cfRule type="expression" dxfId="14" priority="22">
      <formula>$B39=4</formula>
    </cfRule>
    <cfRule type="expression" dxfId="13" priority="23">
      <formula>$B39=5</formula>
    </cfRule>
    <cfRule type="expression" dxfId="12" priority="24">
      <formula>$B39=2</formula>
    </cfRule>
  </conditionalFormatting>
  <conditionalFormatting sqref="AA13">
    <cfRule type="expression" dxfId="11" priority="7">
      <formula>$B13=6</formula>
    </cfRule>
    <cfRule type="expression" dxfId="10" priority="8">
      <formula>$B13=3</formula>
    </cfRule>
    <cfRule type="expression" dxfId="9" priority="9">
      <formula>$B13=1</formula>
    </cfRule>
    <cfRule type="expression" dxfId="8" priority="10">
      <formula>$B13=4</formula>
    </cfRule>
    <cfRule type="expression" dxfId="7" priority="11">
      <formula>$B13=5</formula>
    </cfRule>
    <cfRule type="expression" dxfId="6" priority="12">
      <formula>$B13=2</formula>
    </cfRule>
  </conditionalFormatting>
  <conditionalFormatting sqref="AB14">
    <cfRule type="expression" dxfId="5" priority="1">
      <formula>$B14=6</formula>
    </cfRule>
    <cfRule type="expression" dxfId="4" priority="2">
      <formula>$B14=3</formula>
    </cfRule>
    <cfRule type="expression" dxfId="3" priority="3">
      <formula>$B14=1</formula>
    </cfRule>
    <cfRule type="expression" dxfId="2" priority="4">
      <formula>$B14=4</formula>
    </cfRule>
    <cfRule type="expression" dxfId="1" priority="5">
      <formula>$B14=5</formula>
    </cfRule>
    <cfRule type="expression" dxfId="0" priority="6">
      <formula>$B14=2</formula>
    </cfRule>
  </conditionalFormatting>
  <hyperlinks>
    <hyperlink ref="AB19" r:id="rId1" xr:uid="{D4533DA9-6CBC-4878-BBEF-E4634994DD81}"/>
    <hyperlink ref="AB17" r:id="rId2" xr:uid="{3F7488EC-445E-44DF-BFF2-3618CFAF3E20}"/>
    <hyperlink ref="AB20" r:id="rId3" xr:uid="{6731B997-7469-42A9-96B4-1AB81BB94FCA}"/>
    <hyperlink ref="AB26" r:id="rId4" xr:uid="{7EA85C33-4908-40C6-AFAC-495072249D3A}"/>
    <hyperlink ref="AB36" r:id="rId5" display="https://www.economie.gouv.fr/covid19-soutien-entreprises/pret-garanti-par-letat" xr:uid="{42B3E30F-2E43-48AC-BD5D-1B1D998ABD0A}"/>
    <hyperlink ref="AB21" r:id="rId6" display="https://minefi.hosting.augure.com/Augure_Minefi/r/ContenuEnLigne/Download?id=A9FC3D0F-C632-4561-A753-48A7573B4E44&amp;filename=2221%20-%20DOSSIER%20DE%20PRESSE%20-%20Plan%20en%20faveur%20du%20commerce%20de%20proximit%C3%A9%2C%20de%20l%27artisanat%20et%20des%20ind%C3%A9pendants.pdf" xr:uid="{BC54B549-DB36-4C91-9741-0BF532336915}"/>
    <hyperlink ref="AB16" r:id="rId7" xr:uid="{5DF0894E-3B87-4847-BCAE-4AFEB4A859CE}"/>
    <hyperlink ref="AB22" r:id="rId8" display="https://www.economie.gouv.fr/files/files/directions_services/covid19-soutien-entreprises/2190-109 - PlanTech - Dossier de presse.pdf" xr:uid="{F886431B-0D54-4B09-A0D4-2BAA56EEF63C}"/>
    <hyperlink ref="AB25" r:id="rId9" xr:uid="{38A2DE87-0AD5-43F1-BB8A-88C8183D7304}"/>
    <hyperlink ref="AB27" r:id="rId10" xr:uid="{7EAF1542-41CB-4EC8-B9FF-3053AAF28E82}"/>
    <hyperlink ref="AB13" r:id="rId11" xr:uid="{5324B9B6-22B6-4514-98DD-FE39424A3F29}"/>
    <hyperlink ref="AB18" r:id="rId12" xr:uid="{811A1990-6308-4617-BD48-525DA91C3EDE}"/>
    <hyperlink ref="AB28" r:id="rId13" xr:uid="{3EA0AA56-0699-447C-AE5A-37B14609B4A2}"/>
    <hyperlink ref="AB15" r:id="rId14" xr:uid="{34F8FB42-5CE2-4C43-8229-43C8420B391E}"/>
    <hyperlink ref="AB34" r:id="rId15" xr:uid="{1273E4D7-5CD9-4BEB-8D3C-D6A1E3214D4A}"/>
    <hyperlink ref="AB37" r:id="rId16" xr:uid="{336E9507-9ADF-482E-9BD0-B9D7E010C342}"/>
    <hyperlink ref="AB35" r:id="rId17" xr:uid="{C30AA9F1-05F6-4A1A-9DF8-39C724552BAF}"/>
    <hyperlink ref="AB24" r:id="rId18" xr:uid="{050C0C28-3D5D-4766-AB0F-B1A17043BAB1}"/>
    <hyperlink ref="AB39" r:id="rId19" display="https://www.economie.gouv.fr/files/files/directions_services/covid19-soutien-entreprises/CP2227-De nouvelles mesures de soutien %C3%A0 la tr%C3%A9sorerie des entreprises impact%C3%A9es par la Covid-19.pdf" xr:uid="{5CCFDA5B-4195-4D2A-B125-C0140E87A9D2}"/>
    <hyperlink ref="AB14" r:id="rId20" xr:uid="{B26F4530-095D-4095-8E7C-50764C23DC81}"/>
  </hyperlinks>
  <pageMargins left="0.7" right="0.7" top="0.75" bottom="0.75" header="0.3" footer="0.3"/>
  <pageSetup paperSize="9" orientation="portrait" r:id="rId21"/>
  <extLst>
    <ext xmlns:x14="http://schemas.microsoft.com/office/spreadsheetml/2009/9/main" uri="{CCE6A557-97BC-4b89-ADB6-D9C93CAAB3DF}">
      <x14:dataValidations xmlns:xm="http://schemas.microsoft.com/office/excel/2006/main" count="4">
        <x14:dataValidation type="list" allowBlank="1" showInputMessage="1" showErrorMessage="1" xr:uid="{9F8AA1A4-9FD5-4872-8F3A-21037A8890E4}">
          <x14:formula1>
            <xm:f>FR_I4CE_Workings!$B$32:$B$39</xm:f>
          </x14:formula1>
          <xm:sqref>N39:N45 N36 N13:N32</xm:sqref>
        </x14:dataValidation>
        <x14:dataValidation type="list" allowBlank="1" showInputMessage="1" showErrorMessage="1" xr:uid="{384A058E-A8F1-4903-B6E9-A1CA71FEC35E}">
          <x14:formula1>
            <xm:f>FR_I4CE_Workings!$B$32:$B$40</xm:f>
          </x14:formula1>
          <xm:sqref>N37:N38 N33:N35</xm:sqref>
        </x14:dataValidation>
        <x14:dataValidation type="list" allowBlank="1" showInputMessage="1" showErrorMessage="1" xr:uid="{A7263DC8-9D1C-4F18-B084-2F6FA9086C0B}">
          <x14:formula1>
            <xm:f>FR_I4CE_Workings!$B$13:$B$19</xm:f>
          </x14:formula1>
          <xm:sqref>H13:H45</xm:sqref>
        </x14:dataValidation>
        <x14:dataValidation type="list" allowBlank="1" showInputMessage="1" showErrorMessage="1" xr:uid="{F7B94BFE-A2A1-4E9F-AC12-572BE807C635}">
          <x14:formula1>
            <xm:f>FR_I4CE_Workings!$B$23:$B$28</xm:f>
          </x14:formula1>
          <xm:sqref>M13:M45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F4D3FA-502E-434B-9960-970A99C20F2B}">
  <dimension ref="B3:Q43"/>
  <sheetViews>
    <sheetView showGridLines="0" tabSelected="1" zoomScale="85" zoomScaleNormal="85" workbookViewId="0">
      <selection activeCell="E6" sqref="E6"/>
    </sheetView>
  </sheetViews>
  <sheetFormatPr baseColWidth="10" defaultRowHeight="12.75" x14ac:dyDescent="0.2"/>
  <cols>
    <col min="1" max="1" width="6.7109375" style="62" customWidth="1"/>
    <col min="2" max="3" width="16.42578125" style="62" customWidth="1"/>
    <col min="4" max="4" width="15.28515625" style="62" bestFit="1" customWidth="1"/>
    <col min="5" max="5" width="15.85546875" style="62" bestFit="1" customWidth="1"/>
    <col min="6" max="6" width="11.42578125" style="62" bestFit="1" customWidth="1"/>
    <col min="7" max="7" width="57.28515625" style="62" customWidth="1"/>
    <col min="8" max="10" width="16.42578125" style="62" customWidth="1"/>
    <col min="11" max="11" width="18.7109375" style="62" customWidth="1"/>
    <col min="12" max="14" width="16.42578125" style="62" customWidth="1"/>
    <col min="15" max="15" width="41.85546875" style="62" customWidth="1"/>
    <col min="16" max="17" width="18.42578125" style="62" customWidth="1"/>
    <col min="18" max="16384" width="11.42578125" style="62"/>
  </cols>
  <sheetData>
    <row r="3" spans="2:17" ht="16.5" thickBot="1" x14ac:dyDescent="0.3">
      <c r="B3" s="63" t="s">
        <v>249</v>
      </c>
      <c r="C3" s="63"/>
      <c r="D3" s="63"/>
      <c r="E3" s="63"/>
      <c r="F3" s="63"/>
      <c r="G3" s="63"/>
      <c r="H3" s="63"/>
      <c r="I3" s="63"/>
      <c r="J3" s="63"/>
      <c r="K3" s="63"/>
      <c r="L3" s="63"/>
      <c r="M3" s="63"/>
      <c r="N3" s="63"/>
      <c r="O3" s="63"/>
      <c r="P3" s="63"/>
      <c r="Q3" s="63"/>
    </row>
    <row r="5" spans="2:17" ht="38.25" x14ac:dyDescent="0.2">
      <c r="B5" s="64" t="s">
        <v>141</v>
      </c>
      <c r="C5" s="64" t="s">
        <v>26</v>
      </c>
      <c r="D5" s="64" t="s">
        <v>254</v>
      </c>
      <c r="E5" s="64" t="s">
        <v>40</v>
      </c>
      <c r="F5" s="64" t="s">
        <v>19</v>
      </c>
      <c r="G5" s="64" t="s">
        <v>21</v>
      </c>
      <c r="H5" s="64" t="s">
        <v>72</v>
      </c>
      <c r="I5" s="64" t="s">
        <v>73</v>
      </c>
      <c r="J5" s="64" t="s">
        <v>70</v>
      </c>
      <c r="K5" s="64" t="s">
        <v>248</v>
      </c>
      <c r="L5" s="64" t="s">
        <v>99</v>
      </c>
      <c r="M5" s="64" t="s">
        <v>82</v>
      </c>
      <c r="N5" s="64" t="s">
        <v>245</v>
      </c>
      <c r="O5" s="64" t="s">
        <v>29</v>
      </c>
      <c r="P5" s="64" t="s">
        <v>144</v>
      </c>
      <c r="Q5" s="64" t="s">
        <v>22</v>
      </c>
    </row>
    <row r="6" spans="2:17" s="65" customFormat="1" ht="204.75" thickBot="1" x14ac:dyDescent="0.25">
      <c r="B6" s="92" t="s">
        <v>15</v>
      </c>
      <c r="C6" s="92" t="s">
        <v>308</v>
      </c>
      <c r="D6" s="93">
        <v>43991</v>
      </c>
      <c r="E6" s="92" t="s">
        <v>80</v>
      </c>
      <c r="F6" s="92" t="s">
        <v>24</v>
      </c>
      <c r="G6" s="118" t="s">
        <v>237</v>
      </c>
      <c r="H6" s="119">
        <v>1500000000</v>
      </c>
      <c r="I6" s="119">
        <v>0</v>
      </c>
      <c r="J6" s="119">
        <v>0</v>
      </c>
      <c r="K6" s="119">
        <v>2132000000</v>
      </c>
      <c r="L6" s="119">
        <v>0</v>
      </c>
      <c r="M6" s="94">
        <v>3632000000</v>
      </c>
      <c r="N6" s="92" t="s">
        <v>108</v>
      </c>
      <c r="O6" s="92" t="s">
        <v>166</v>
      </c>
      <c r="P6" s="92" t="s">
        <v>311</v>
      </c>
      <c r="Q6" s="137" t="s">
        <v>246</v>
      </c>
    </row>
    <row r="7" spans="2:17" s="65" customFormat="1" ht="115.5" thickTop="1" x14ac:dyDescent="0.2">
      <c r="B7" s="120" t="s">
        <v>15</v>
      </c>
      <c r="C7" s="120" t="s">
        <v>57</v>
      </c>
      <c r="D7" s="121">
        <v>44000</v>
      </c>
      <c r="E7" s="120" t="s">
        <v>267</v>
      </c>
      <c r="F7" s="120" t="s">
        <v>56</v>
      </c>
      <c r="G7" s="120" t="s">
        <v>242</v>
      </c>
      <c r="H7" s="122">
        <v>0</v>
      </c>
      <c r="I7" s="122">
        <v>0</v>
      </c>
      <c r="J7" s="123">
        <v>420000000</v>
      </c>
      <c r="K7" s="122">
        <v>0</v>
      </c>
      <c r="L7" s="123">
        <v>-87.5</v>
      </c>
      <c r="M7" s="123">
        <v>419999912.5</v>
      </c>
      <c r="N7" s="120">
        <v>2020</v>
      </c>
      <c r="O7" s="120" t="s">
        <v>224</v>
      </c>
      <c r="P7" s="120" t="s">
        <v>305</v>
      </c>
      <c r="Q7" s="138" t="s">
        <v>268</v>
      </c>
    </row>
    <row r="8" spans="2:17" s="65" customFormat="1" ht="13.5" thickBot="1" x14ac:dyDescent="0.25">
      <c r="B8" s="70" t="s">
        <v>219</v>
      </c>
      <c r="C8" s="71"/>
      <c r="D8" s="72"/>
      <c r="E8" s="71"/>
      <c r="F8" s="71"/>
      <c r="G8" s="71"/>
      <c r="H8" s="73">
        <v>1500000000</v>
      </c>
      <c r="I8" s="73">
        <v>0</v>
      </c>
      <c r="J8" s="73">
        <v>420000000</v>
      </c>
      <c r="K8" s="73">
        <v>2132000000</v>
      </c>
      <c r="L8" s="73">
        <v>-87.5</v>
      </c>
      <c r="M8" s="73">
        <v>4051999912.5</v>
      </c>
      <c r="N8" s="71"/>
      <c r="O8" s="71"/>
      <c r="P8" s="71"/>
      <c r="Q8" s="71"/>
    </row>
    <row r="9" spans="2:17" s="65" customFormat="1" ht="14.25" thickTop="1" thickBot="1" x14ac:dyDescent="0.25">
      <c r="B9" s="74"/>
      <c r="C9" s="74"/>
      <c r="D9" s="75"/>
      <c r="E9" s="74"/>
      <c r="F9" s="74"/>
      <c r="G9" s="74"/>
      <c r="H9" s="76"/>
      <c r="I9" s="76"/>
      <c r="J9" s="76"/>
      <c r="K9" s="76"/>
      <c r="L9" s="76"/>
      <c r="M9" s="76"/>
      <c r="N9" s="74"/>
      <c r="O9" s="74"/>
      <c r="P9" s="74"/>
      <c r="Q9" s="74"/>
    </row>
    <row r="10" spans="2:17" s="65" customFormat="1" ht="14.25" thickTop="1" thickBot="1" x14ac:dyDescent="0.25">
      <c r="B10" s="66"/>
      <c r="C10" s="66"/>
      <c r="D10" s="67"/>
      <c r="E10" s="66"/>
      <c r="F10" s="66"/>
      <c r="G10" s="66"/>
      <c r="H10" s="77"/>
      <c r="I10" s="77"/>
      <c r="J10" s="77"/>
      <c r="K10" s="77"/>
      <c r="L10" s="77"/>
      <c r="M10" s="77"/>
      <c r="N10" s="66"/>
      <c r="O10" s="66"/>
      <c r="P10" s="66"/>
      <c r="Q10" s="66"/>
    </row>
    <row r="11" spans="2:17" s="65" customFormat="1" ht="13.5" thickTop="1" x14ac:dyDescent="0.2">
      <c r="B11" s="68"/>
      <c r="C11" s="68"/>
      <c r="D11" s="69"/>
      <c r="E11" s="68"/>
      <c r="F11" s="68"/>
      <c r="G11" s="68"/>
      <c r="H11" s="78"/>
      <c r="I11" s="78"/>
      <c r="J11" s="78"/>
      <c r="K11" s="78"/>
      <c r="L11" s="78"/>
      <c r="M11" s="78"/>
      <c r="N11" s="68"/>
      <c r="O11" s="68"/>
      <c r="P11" s="68"/>
      <c r="Q11" s="68"/>
    </row>
    <row r="12" spans="2:17" s="82" customFormat="1" ht="16.5" thickBot="1" x14ac:dyDescent="0.3">
      <c r="B12" s="63" t="s">
        <v>250</v>
      </c>
      <c r="C12" s="63"/>
      <c r="D12" s="63"/>
      <c r="E12" s="63"/>
      <c r="F12" s="63"/>
      <c r="G12" s="63"/>
      <c r="H12" s="63"/>
      <c r="I12" s="63"/>
      <c r="J12" s="63"/>
      <c r="K12" s="63"/>
      <c r="L12" s="63"/>
      <c r="M12" s="63"/>
      <c r="N12" s="63"/>
      <c r="O12" s="63"/>
      <c r="P12" s="63"/>
      <c r="Q12" s="63"/>
    </row>
    <row r="13" spans="2:17" s="65" customFormat="1" ht="13.5" thickBot="1" x14ac:dyDescent="0.25">
      <c r="B13" s="74"/>
      <c r="C13" s="74"/>
      <c r="D13" s="75"/>
      <c r="E13" s="74"/>
      <c r="F13" s="74"/>
      <c r="G13" s="74"/>
      <c r="H13" s="79"/>
      <c r="I13" s="79"/>
      <c r="J13" s="79"/>
      <c r="K13" s="79"/>
      <c r="L13" s="79"/>
      <c r="M13" s="80"/>
      <c r="N13" s="74"/>
      <c r="O13" s="74"/>
      <c r="P13" s="74"/>
      <c r="Q13" s="74"/>
    </row>
    <row r="14" spans="2:17" ht="39" thickTop="1" x14ac:dyDescent="0.2">
      <c r="B14" s="85" t="s">
        <v>141</v>
      </c>
      <c r="C14" s="85" t="s">
        <v>26</v>
      </c>
      <c r="D14" s="85" t="s">
        <v>254</v>
      </c>
      <c r="E14" s="85" t="s">
        <v>40</v>
      </c>
      <c r="F14" s="85" t="s">
        <v>19</v>
      </c>
      <c r="G14" s="85" t="s">
        <v>21</v>
      </c>
      <c r="H14" s="85" t="s">
        <v>72</v>
      </c>
      <c r="I14" s="85" t="s">
        <v>73</v>
      </c>
      <c r="J14" s="85" t="s">
        <v>70</v>
      </c>
      <c r="K14" s="85" t="s">
        <v>248</v>
      </c>
      <c r="L14" s="85" t="s">
        <v>99</v>
      </c>
      <c r="M14" s="85" t="s">
        <v>82</v>
      </c>
      <c r="N14" s="85" t="s">
        <v>245</v>
      </c>
      <c r="O14" s="85" t="s">
        <v>29</v>
      </c>
      <c r="P14" s="85" t="s">
        <v>144</v>
      </c>
      <c r="Q14" s="85" t="s">
        <v>22</v>
      </c>
    </row>
    <row r="15" spans="2:17" s="65" customFormat="1" ht="204.75" thickBot="1" x14ac:dyDescent="0.25">
      <c r="B15" s="106" t="s">
        <v>15</v>
      </c>
      <c r="C15" s="106" t="s">
        <v>238</v>
      </c>
      <c r="D15" s="107">
        <v>43945</v>
      </c>
      <c r="E15" s="106" t="s">
        <v>164</v>
      </c>
      <c r="F15" s="106" t="s">
        <v>24</v>
      </c>
      <c r="G15" s="106" t="s">
        <v>253</v>
      </c>
      <c r="H15" s="108">
        <v>4000000000</v>
      </c>
      <c r="I15" s="108">
        <v>3000000000</v>
      </c>
      <c r="J15" s="108">
        <v>0</v>
      </c>
      <c r="K15" s="108">
        <v>0</v>
      </c>
      <c r="L15" s="108">
        <v>0</v>
      </c>
      <c r="M15" s="108">
        <v>7000000000</v>
      </c>
      <c r="N15" s="106" t="s">
        <v>108</v>
      </c>
      <c r="O15" s="106" t="s">
        <v>306</v>
      </c>
      <c r="P15" s="106"/>
      <c r="Q15" s="134" t="s">
        <v>246</v>
      </c>
    </row>
    <row r="16" spans="2:17" s="65" customFormat="1" ht="78.75" customHeight="1" thickTop="1" thickBot="1" x14ac:dyDescent="0.25">
      <c r="B16" s="109" t="s">
        <v>15</v>
      </c>
      <c r="C16" s="109" t="s">
        <v>239</v>
      </c>
      <c r="D16" s="110">
        <v>43977</v>
      </c>
      <c r="E16" s="109" t="s">
        <v>80</v>
      </c>
      <c r="F16" s="109" t="s">
        <v>51</v>
      </c>
      <c r="G16" s="111" t="s">
        <v>255</v>
      </c>
      <c r="H16" s="112">
        <v>5000000000</v>
      </c>
      <c r="I16" s="112">
        <v>0</v>
      </c>
      <c r="J16" s="112">
        <v>0</v>
      </c>
      <c r="K16" s="112">
        <v>0</v>
      </c>
      <c r="L16" s="112">
        <v>0</v>
      </c>
      <c r="M16" s="112">
        <v>5000000000</v>
      </c>
      <c r="N16" s="109" t="s">
        <v>108</v>
      </c>
      <c r="O16" s="109" t="s">
        <v>247</v>
      </c>
      <c r="P16" s="109"/>
      <c r="Q16" s="135" t="s">
        <v>251</v>
      </c>
    </row>
    <row r="17" spans="2:17" s="65" customFormat="1" ht="128.25" thickTop="1" x14ac:dyDescent="0.2">
      <c r="B17" s="113" t="s">
        <v>15</v>
      </c>
      <c r="C17" s="113" t="s">
        <v>252</v>
      </c>
      <c r="D17" s="114">
        <v>43977</v>
      </c>
      <c r="E17" s="113" t="s">
        <v>80</v>
      </c>
      <c r="F17" s="113" t="s">
        <v>51</v>
      </c>
      <c r="G17" s="115" t="s">
        <v>256</v>
      </c>
      <c r="H17" s="116">
        <v>0</v>
      </c>
      <c r="I17" s="116">
        <v>0</v>
      </c>
      <c r="J17" s="116">
        <v>0</v>
      </c>
      <c r="K17" s="117">
        <v>1750000000</v>
      </c>
      <c r="L17" s="116">
        <v>0</v>
      </c>
      <c r="M17" s="116">
        <v>1750000000</v>
      </c>
      <c r="N17" s="113" t="s">
        <v>108</v>
      </c>
      <c r="O17" s="113" t="s">
        <v>247</v>
      </c>
      <c r="P17" s="113"/>
      <c r="Q17" s="136" t="s">
        <v>251</v>
      </c>
    </row>
    <row r="18" spans="2:17" s="65" customFormat="1" ht="13.5" thickBot="1" x14ac:dyDescent="0.25">
      <c r="B18" s="70" t="s">
        <v>219</v>
      </c>
      <c r="C18" s="71"/>
      <c r="D18" s="72"/>
      <c r="E18" s="71"/>
      <c r="F18" s="71"/>
      <c r="G18" s="71"/>
      <c r="H18" s="73">
        <v>9000000000</v>
      </c>
      <c r="I18" s="73">
        <v>3000000000</v>
      </c>
      <c r="J18" s="73">
        <v>0</v>
      </c>
      <c r="K18" s="73">
        <v>1750000000</v>
      </c>
      <c r="L18" s="73">
        <v>0</v>
      </c>
      <c r="M18" s="73">
        <v>13750000000</v>
      </c>
      <c r="N18" s="71"/>
      <c r="O18" s="71"/>
      <c r="P18" s="71"/>
      <c r="Q18" s="71"/>
    </row>
    <row r="19" spans="2:17" s="65" customFormat="1" ht="14.25" thickTop="1" thickBot="1" x14ac:dyDescent="0.25">
      <c r="B19" s="81"/>
      <c r="C19" s="66"/>
      <c r="D19" s="67"/>
      <c r="E19" s="66"/>
      <c r="F19" s="66"/>
      <c r="G19" s="66"/>
      <c r="H19" s="77"/>
      <c r="I19" s="77"/>
      <c r="J19" s="77"/>
      <c r="K19" s="77"/>
      <c r="L19" s="77"/>
      <c r="M19" s="77"/>
      <c r="N19" s="66"/>
      <c r="O19" s="66"/>
      <c r="P19" s="66"/>
      <c r="Q19" s="66"/>
    </row>
    <row r="20" spans="2:17" s="65" customFormat="1" ht="14.25" thickTop="1" thickBot="1" x14ac:dyDescent="0.25">
      <c r="B20" s="83"/>
      <c r="C20" s="68"/>
      <c r="D20" s="69"/>
      <c r="E20" s="68"/>
      <c r="F20" s="68"/>
      <c r="G20" s="68"/>
      <c r="H20" s="78"/>
      <c r="I20" s="78"/>
      <c r="J20" s="78"/>
      <c r="K20" s="78"/>
      <c r="L20" s="78"/>
      <c r="M20" s="78"/>
      <c r="N20" s="68"/>
      <c r="O20" s="68"/>
      <c r="P20" s="68"/>
      <c r="Q20" s="68"/>
    </row>
    <row r="21" spans="2:17" s="65" customFormat="1" ht="13.5" thickTop="1" x14ac:dyDescent="0.2">
      <c r="B21" s="83"/>
      <c r="C21" s="68"/>
      <c r="D21" s="69"/>
      <c r="E21" s="68"/>
      <c r="F21" s="68"/>
      <c r="G21" s="68"/>
      <c r="H21" s="78"/>
      <c r="I21" s="78"/>
      <c r="J21" s="78"/>
      <c r="K21" s="78"/>
      <c r="L21" s="78"/>
      <c r="M21" s="78"/>
      <c r="N21" s="68"/>
      <c r="O21" s="68"/>
      <c r="P21" s="68"/>
      <c r="Q21" s="68"/>
    </row>
    <row r="22" spans="2:17" s="82" customFormat="1" ht="16.5" thickBot="1" x14ac:dyDescent="0.3">
      <c r="B22" s="63" t="s">
        <v>309</v>
      </c>
      <c r="C22" s="63"/>
      <c r="D22" s="63"/>
      <c r="E22" s="63"/>
      <c r="F22" s="63"/>
      <c r="G22" s="63"/>
      <c r="H22" s="63"/>
      <c r="I22" s="63"/>
      <c r="J22" s="63"/>
      <c r="K22" s="63"/>
      <c r="L22" s="63"/>
      <c r="M22" s="63"/>
      <c r="N22" s="63"/>
      <c r="O22" s="63"/>
      <c r="P22" s="63"/>
      <c r="Q22" s="63"/>
    </row>
    <row r="23" spans="2:17" s="65" customFormat="1" ht="13.5" thickBot="1" x14ac:dyDescent="0.25">
      <c r="B23" s="74"/>
      <c r="C23" s="74"/>
      <c r="D23" s="75"/>
      <c r="E23" s="74"/>
      <c r="F23" s="74"/>
      <c r="G23" s="74"/>
      <c r="H23" s="84"/>
      <c r="I23" s="84"/>
      <c r="J23" s="84"/>
      <c r="K23" s="84"/>
      <c r="L23" s="84"/>
      <c r="M23" s="76"/>
      <c r="N23" s="74"/>
      <c r="O23" s="74"/>
      <c r="P23" s="74"/>
      <c r="Q23" s="74"/>
    </row>
    <row r="24" spans="2:17" ht="39" thickTop="1" x14ac:dyDescent="0.2">
      <c r="B24" s="85" t="s">
        <v>141</v>
      </c>
      <c r="C24" s="85" t="s">
        <v>26</v>
      </c>
      <c r="D24" s="85" t="s">
        <v>254</v>
      </c>
      <c r="E24" s="85" t="s">
        <v>40</v>
      </c>
      <c r="F24" s="85" t="s">
        <v>19</v>
      </c>
      <c r="G24" s="85" t="s">
        <v>21</v>
      </c>
      <c r="H24" s="85" t="s">
        <v>72</v>
      </c>
      <c r="I24" s="85" t="s">
        <v>73</v>
      </c>
      <c r="J24" s="85" t="s">
        <v>70</v>
      </c>
      <c r="K24" s="85" t="s">
        <v>248</v>
      </c>
      <c r="L24" s="85" t="s">
        <v>99</v>
      </c>
      <c r="M24" s="85" t="s">
        <v>82</v>
      </c>
      <c r="N24" s="85" t="s">
        <v>245</v>
      </c>
      <c r="O24" s="85" t="s">
        <v>29</v>
      </c>
      <c r="P24" s="85" t="s">
        <v>144</v>
      </c>
      <c r="Q24" s="85" t="s">
        <v>22</v>
      </c>
    </row>
    <row r="25" spans="2:17" s="65" customFormat="1" ht="39" thickBot="1" x14ac:dyDescent="0.25">
      <c r="B25" s="95" t="s">
        <v>15</v>
      </c>
      <c r="C25" s="95" t="s">
        <v>94</v>
      </c>
      <c r="D25" s="96">
        <v>43979</v>
      </c>
      <c r="E25" s="95" t="s">
        <v>303</v>
      </c>
      <c r="F25" s="95" t="s">
        <v>93</v>
      </c>
      <c r="G25" s="95" t="s">
        <v>277</v>
      </c>
      <c r="H25" s="97">
        <v>0</v>
      </c>
      <c r="I25" s="97">
        <v>0</v>
      </c>
      <c r="J25" s="97">
        <v>0</v>
      </c>
      <c r="K25" s="97">
        <v>60000000</v>
      </c>
      <c r="L25" s="97">
        <v>0</v>
      </c>
      <c r="M25" s="97">
        <v>60000000</v>
      </c>
      <c r="N25" s="97" t="s">
        <v>108</v>
      </c>
      <c r="O25" s="97" t="s">
        <v>4</v>
      </c>
      <c r="P25" s="97"/>
      <c r="Q25" s="142" t="s">
        <v>271</v>
      </c>
    </row>
    <row r="26" spans="2:17" s="65" customFormat="1" ht="65.25" thickTop="1" thickBot="1" x14ac:dyDescent="0.25">
      <c r="B26" s="98" t="s">
        <v>15</v>
      </c>
      <c r="C26" s="98" t="s">
        <v>243</v>
      </c>
      <c r="D26" s="99">
        <v>43991</v>
      </c>
      <c r="E26" s="98" t="s">
        <v>80</v>
      </c>
      <c r="F26" s="98" t="s">
        <v>24</v>
      </c>
      <c r="G26" s="98" t="s">
        <v>276</v>
      </c>
      <c r="H26" s="100">
        <v>0</v>
      </c>
      <c r="I26" s="100">
        <v>0</v>
      </c>
      <c r="J26" s="100">
        <v>0</v>
      </c>
      <c r="K26" s="100">
        <v>1500000000</v>
      </c>
      <c r="L26" s="100">
        <v>0</v>
      </c>
      <c r="M26" s="100">
        <v>1500000000</v>
      </c>
      <c r="N26" s="101" t="s">
        <v>38</v>
      </c>
      <c r="O26" s="101" t="s">
        <v>166</v>
      </c>
      <c r="P26" s="101"/>
      <c r="Q26" s="140" t="s">
        <v>246</v>
      </c>
    </row>
    <row r="27" spans="2:17" s="65" customFormat="1" ht="103.5" thickTop="1" thickBot="1" x14ac:dyDescent="0.25">
      <c r="B27" s="98" t="s">
        <v>15</v>
      </c>
      <c r="C27" s="98" t="s">
        <v>244</v>
      </c>
      <c r="D27" s="99">
        <v>43977</v>
      </c>
      <c r="E27" s="98" t="s">
        <v>80</v>
      </c>
      <c r="F27" s="98" t="s">
        <v>51</v>
      </c>
      <c r="G27" s="102" t="s">
        <v>275</v>
      </c>
      <c r="H27" s="100">
        <v>0</v>
      </c>
      <c r="I27" s="100">
        <v>0</v>
      </c>
      <c r="J27" s="100">
        <v>0</v>
      </c>
      <c r="K27" s="100">
        <v>1225000000</v>
      </c>
      <c r="L27" s="100">
        <v>0</v>
      </c>
      <c r="M27" s="100">
        <v>1225000000</v>
      </c>
      <c r="N27" s="103">
        <v>2020</v>
      </c>
      <c r="O27" s="100" t="s">
        <v>167</v>
      </c>
      <c r="P27" s="100" t="s">
        <v>283</v>
      </c>
      <c r="Q27" s="139" t="s">
        <v>251</v>
      </c>
    </row>
    <row r="28" spans="2:17" s="65" customFormat="1" ht="102.75" thickTop="1" x14ac:dyDescent="0.2">
      <c r="B28" s="103" t="s">
        <v>15</v>
      </c>
      <c r="C28" s="103" t="s">
        <v>241</v>
      </c>
      <c r="D28" s="104">
        <v>43980</v>
      </c>
      <c r="E28" s="103" t="s">
        <v>80</v>
      </c>
      <c r="F28" s="103" t="s">
        <v>63</v>
      </c>
      <c r="G28" s="103" t="s">
        <v>240</v>
      </c>
      <c r="H28" s="105">
        <v>0</v>
      </c>
      <c r="I28" s="105">
        <v>0</v>
      </c>
      <c r="J28" s="105">
        <v>0</v>
      </c>
      <c r="K28" s="105">
        <v>500000000</v>
      </c>
      <c r="L28" s="105">
        <v>0</v>
      </c>
      <c r="M28" s="105">
        <v>500000000</v>
      </c>
      <c r="N28" s="103" t="s">
        <v>108</v>
      </c>
      <c r="O28" s="103" t="s">
        <v>270</v>
      </c>
      <c r="P28" s="103" t="s">
        <v>284</v>
      </c>
      <c r="Q28" s="141" t="s">
        <v>272</v>
      </c>
    </row>
    <row r="29" spans="2:17" s="65" customFormat="1" ht="13.5" thickBot="1" x14ac:dyDescent="0.25">
      <c r="B29" s="70" t="s">
        <v>219</v>
      </c>
      <c r="C29" s="71"/>
      <c r="D29" s="72"/>
      <c r="E29" s="72"/>
      <c r="F29" s="71"/>
      <c r="G29" s="71"/>
      <c r="H29" s="73">
        <v>0</v>
      </c>
      <c r="I29" s="73">
        <v>0</v>
      </c>
      <c r="J29" s="73">
        <v>0</v>
      </c>
      <c r="K29" s="73">
        <v>3285000000</v>
      </c>
      <c r="L29" s="73">
        <v>0</v>
      </c>
      <c r="M29" s="73">
        <v>3285000000</v>
      </c>
      <c r="N29" s="71"/>
      <c r="O29" s="71"/>
      <c r="P29" s="71"/>
      <c r="Q29" s="71"/>
    </row>
    <row r="30" spans="2:17" s="65" customFormat="1" ht="13.5" thickTop="1" x14ac:dyDescent="0.2">
      <c r="B30" s="86"/>
      <c r="C30" s="87"/>
      <c r="D30" s="88"/>
      <c r="E30" s="87"/>
      <c r="F30" s="87"/>
      <c r="G30" s="87"/>
      <c r="H30" s="89"/>
      <c r="I30" s="89"/>
      <c r="J30" s="89"/>
      <c r="K30" s="89"/>
      <c r="L30" s="89"/>
      <c r="M30" s="89"/>
      <c r="N30" s="87"/>
      <c r="O30" s="87"/>
      <c r="P30" s="87"/>
      <c r="Q30" s="87"/>
    </row>
    <row r="31" spans="2:17" s="65" customFormat="1" x14ac:dyDescent="0.2">
      <c r="B31" s="86"/>
      <c r="C31" s="87"/>
      <c r="D31" s="88"/>
      <c r="E31" s="87"/>
      <c r="F31" s="87"/>
      <c r="G31" s="87"/>
      <c r="H31" s="89"/>
      <c r="I31" s="89"/>
      <c r="J31" s="89"/>
      <c r="K31" s="89"/>
      <c r="L31" s="89"/>
      <c r="M31" s="89"/>
      <c r="N31" s="87"/>
      <c r="O31" s="87"/>
      <c r="P31" s="87"/>
      <c r="Q31" s="87"/>
    </row>
    <row r="32" spans="2:17" s="65" customFormat="1" x14ac:dyDescent="0.2">
      <c r="B32" s="86"/>
      <c r="C32" s="87"/>
      <c r="D32" s="88"/>
      <c r="E32" s="87"/>
      <c r="F32" s="87"/>
      <c r="G32" s="87"/>
      <c r="H32" s="89"/>
      <c r="I32" s="89"/>
      <c r="J32" s="89"/>
      <c r="K32" s="89"/>
      <c r="L32" s="89"/>
      <c r="M32" s="89"/>
      <c r="N32" s="87"/>
      <c r="O32" s="87"/>
      <c r="P32" s="87"/>
      <c r="Q32" s="87"/>
    </row>
    <row r="33" spans="2:17" s="82" customFormat="1" ht="16.5" thickBot="1" x14ac:dyDescent="0.3">
      <c r="B33" s="63" t="s">
        <v>280</v>
      </c>
      <c r="C33" s="63"/>
      <c r="D33" s="63"/>
      <c r="E33" s="63"/>
      <c r="F33" s="63"/>
      <c r="G33" s="63"/>
      <c r="H33" s="63"/>
      <c r="I33" s="63"/>
      <c r="J33" s="63"/>
      <c r="K33" s="63"/>
      <c r="L33" s="63"/>
      <c r="M33" s="63"/>
      <c r="N33" s="63"/>
      <c r="O33" s="63"/>
      <c r="P33" s="63"/>
      <c r="Q33" s="63"/>
    </row>
    <row r="34" spans="2:17" s="65" customFormat="1" ht="13.5" thickBot="1" x14ac:dyDescent="0.25">
      <c r="B34" s="74"/>
      <c r="C34" s="74"/>
      <c r="D34" s="75"/>
      <c r="E34" s="74"/>
      <c r="F34" s="74"/>
      <c r="G34" s="74"/>
      <c r="H34" s="84"/>
      <c r="I34" s="84"/>
      <c r="J34" s="84"/>
      <c r="K34" s="84"/>
      <c r="L34" s="84"/>
      <c r="M34" s="76"/>
      <c r="N34" s="74"/>
      <c r="O34" s="74"/>
      <c r="P34" s="74"/>
      <c r="Q34" s="74"/>
    </row>
    <row r="35" spans="2:17" ht="39" thickTop="1" x14ac:dyDescent="0.2">
      <c r="B35" s="85" t="s">
        <v>141</v>
      </c>
      <c r="C35" s="85" t="s">
        <v>26</v>
      </c>
      <c r="D35" s="85" t="s">
        <v>254</v>
      </c>
      <c r="E35" s="85" t="s">
        <v>40</v>
      </c>
      <c r="F35" s="85" t="s">
        <v>19</v>
      </c>
      <c r="G35" s="85" t="s">
        <v>21</v>
      </c>
      <c r="H35" s="85" t="s">
        <v>72</v>
      </c>
      <c r="I35" s="85" t="s">
        <v>73</v>
      </c>
      <c r="J35" s="85" t="s">
        <v>70</v>
      </c>
      <c r="K35" s="85" t="s">
        <v>248</v>
      </c>
      <c r="L35" s="85" t="s">
        <v>99</v>
      </c>
      <c r="M35" s="85" t="s">
        <v>82</v>
      </c>
      <c r="N35" s="85" t="s">
        <v>245</v>
      </c>
      <c r="O35" s="85" t="s">
        <v>29</v>
      </c>
      <c r="P35" s="85" t="s">
        <v>144</v>
      </c>
      <c r="Q35" s="85" t="s">
        <v>22</v>
      </c>
    </row>
    <row r="36" spans="2:17" s="65" customFormat="1" ht="141" thickBot="1" x14ac:dyDescent="0.25">
      <c r="B36" s="95" t="s">
        <v>83</v>
      </c>
      <c r="C36" s="95" t="s">
        <v>84</v>
      </c>
      <c r="D36" s="96">
        <v>44003</v>
      </c>
      <c r="E36" s="95" t="s">
        <v>286</v>
      </c>
      <c r="F36" s="95" t="s">
        <v>86</v>
      </c>
      <c r="G36" s="95" t="s">
        <v>198</v>
      </c>
      <c r="H36" s="124">
        <v>0</v>
      </c>
      <c r="I36" s="124">
        <v>0</v>
      </c>
      <c r="J36" s="124">
        <v>0</v>
      </c>
      <c r="K36" s="124">
        <v>11000000000</v>
      </c>
      <c r="L36" s="124">
        <v>0</v>
      </c>
      <c r="M36" s="124">
        <v>11000000000</v>
      </c>
      <c r="N36" s="97" t="s">
        <v>103</v>
      </c>
      <c r="O36" s="97" t="s">
        <v>4</v>
      </c>
      <c r="P36" s="97" t="s">
        <v>285</v>
      </c>
      <c r="Q36" s="142" t="s">
        <v>282</v>
      </c>
    </row>
    <row r="37" spans="2:17" s="65" customFormat="1" ht="78" thickTop="1" thickBot="1" x14ac:dyDescent="0.25">
      <c r="B37" s="98" t="s">
        <v>83</v>
      </c>
      <c r="C37" s="98" t="s">
        <v>312</v>
      </c>
      <c r="D37" s="99">
        <v>44003</v>
      </c>
      <c r="E37" s="98" t="s">
        <v>286</v>
      </c>
      <c r="F37" s="98" t="s">
        <v>93</v>
      </c>
      <c r="G37" s="98" t="s">
        <v>297</v>
      </c>
      <c r="H37" s="105">
        <v>0</v>
      </c>
      <c r="I37" s="105">
        <v>0</v>
      </c>
      <c r="J37" s="105">
        <v>0</v>
      </c>
      <c r="K37" s="105">
        <v>2000000000</v>
      </c>
      <c r="L37" s="105">
        <v>-5000000000</v>
      </c>
      <c r="M37" s="105">
        <v>-3000000000</v>
      </c>
      <c r="N37" s="100"/>
      <c r="O37" s="100" t="s">
        <v>4</v>
      </c>
      <c r="P37" s="100" t="s">
        <v>284</v>
      </c>
      <c r="Q37" s="143" t="s">
        <v>282</v>
      </c>
    </row>
    <row r="38" spans="2:17" s="65" customFormat="1" ht="103.5" thickTop="1" thickBot="1" x14ac:dyDescent="0.25">
      <c r="B38" s="98" t="s">
        <v>83</v>
      </c>
      <c r="C38" s="98" t="s">
        <v>314</v>
      </c>
      <c r="D38" s="99">
        <v>44003</v>
      </c>
      <c r="E38" s="98" t="s">
        <v>286</v>
      </c>
      <c r="F38" s="98" t="s">
        <v>93</v>
      </c>
      <c r="G38" s="98" t="s">
        <v>296</v>
      </c>
      <c r="H38" s="105">
        <v>0</v>
      </c>
      <c r="I38" s="105">
        <v>0</v>
      </c>
      <c r="J38" s="105">
        <v>1000000000</v>
      </c>
      <c r="K38" s="105">
        <v>1100000000</v>
      </c>
      <c r="L38" s="105">
        <v>0</v>
      </c>
      <c r="M38" s="105">
        <v>2100000000</v>
      </c>
      <c r="N38" s="100"/>
      <c r="O38" s="100" t="s">
        <v>4</v>
      </c>
      <c r="P38" s="100" t="s">
        <v>284</v>
      </c>
      <c r="Q38" s="143" t="s">
        <v>282</v>
      </c>
    </row>
    <row r="39" spans="2:17" s="65" customFormat="1" ht="103.5" thickTop="1" thickBot="1" x14ac:dyDescent="0.25">
      <c r="B39" s="98" t="s">
        <v>83</v>
      </c>
      <c r="C39" s="98" t="s">
        <v>313</v>
      </c>
      <c r="D39" s="99">
        <v>44003</v>
      </c>
      <c r="E39" s="98" t="s">
        <v>286</v>
      </c>
      <c r="F39" s="98" t="s">
        <v>93</v>
      </c>
      <c r="G39" s="98" t="s">
        <v>168</v>
      </c>
      <c r="H39" s="105">
        <v>0</v>
      </c>
      <c r="I39" s="105">
        <v>0</v>
      </c>
      <c r="J39" s="105">
        <v>0</v>
      </c>
      <c r="K39" s="105">
        <v>0</v>
      </c>
      <c r="L39" s="105">
        <v>-2000000000</v>
      </c>
      <c r="M39" s="105">
        <v>-2000000000</v>
      </c>
      <c r="N39" s="100" t="s">
        <v>103</v>
      </c>
      <c r="O39" s="100" t="s">
        <v>4</v>
      </c>
      <c r="P39" s="100" t="s">
        <v>284</v>
      </c>
      <c r="Q39" s="143" t="s">
        <v>282</v>
      </c>
    </row>
    <row r="40" spans="2:17" s="65" customFormat="1" ht="103.5" thickTop="1" thickBot="1" x14ac:dyDescent="0.25">
      <c r="B40" s="128" t="s">
        <v>83</v>
      </c>
      <c r="C40" s="128" t="s">
        <v>315</v>
      </c>
      <c r="D40" s="129">
        <v>44003</v>
      </c>
      <c r="E40" s="128" t="s">
        <v>291</v>
      </c>
      <c r="F40" s="128" t="s">
        <v>63</v>
      </c>
      <c r="G40" s="128" t="s">
        <v>310</v>
      </c>
      <c r="H40" s="130">
        <v>0</v>
      </c>
      <c r="I40" s="130">
        <v>0</v>
      </c>
      <c r="J40" s="130">
        <v>0</v>
      </c>
      <c r="K40" s="130">
        <v>0</v>
      </c>
      <c r="L40" s="130">
        <v>-2000000000</v>
      </c>
      <c r="M40" s="130">
        <v>-2000000000</v>
      </c>
      <c r="N40" s="131" t="s">
        <v>103</v>
      </c>
      <c r="O40" s="131" t="s">
        <v>4</v>
      </c>
      <c r="P40" s="131" t="s">
        <v>284</v>
      </c>
      <c r="Q40" s="144" t="s">
        <v>281</v>
      </c>
    </row>
    <row r="41" spans="2:17" s="65" customFormat="1" ht="90" thickTop="1" x14ac:dyDescent="0.2">
      <c r="B41" s="145" t="s">
        <v>15</v>
      </c>
      <c r="C41" s="145" t="s">
        <v>199</v>
      </c>
      <c r="D41" s="146">
        <v>44011</v>
      </c>
      <c r="E41" s="145" t="s">
        <v>287</v>
      </c>
      <c r="F41" s="145" t="s">
        <v>200</v>
      </c>
      <c r="G41" s="145" t="s">
        <v>288</v>
      </c>
      <c r="H41" s="147" t="s">
        <v>200</v>
      </c>
      <c r="I41" s="147" t="s">
        <v>200</v>
      </c>
      <c r="J41" s="147" t="s">
        <v>200</v>
      </c>
      <c r="K41" s="147" t="s">
        <v>200</v>
      </c>
      <c r="L41" s="147" t="s">
        <v>200</v>
      </c>
      <c r="M41" s="147" t="s">
        <v>200</v>
      </c>
      <c r="N41" s="148" t="s">
        <v>289</v>
      </c>
      <c r="O41" s="148" t="s">
        <v>4</v>
      </c>
      <c r="P41" s="148"/>
      <c r="Q41" s="149" t="s">
        <v>281</v>
      </c>
    </row>
    <row r="42" spans="2:17" s="65" customFormat="1" ht="13.5" thickBot="1" x14ac:dyDescent="0.25">
      <c r="B42" s="132" t="s">
        <v>298</v>
      </c>
      <c r="C42" s="133"/>
      <c r="D42" s="126"/>
      <c r="E42" s="126"/>
      <c r="F42" s="125"/>
      <c r="G42" s="125"/>
      <c r="H42" s="127">
        <v>0</v>
      </c>
      <c r="I42" s="127">
        <v>0</v>
      </c>
      <c r="J42" s="127">
        <v>1000000000</v>
      </c>
      <c r="K42" s="127">
        <v>14100000000</v>
      </c>
      <c r="L42" s="127">
        <v>-7000000000</v>
      </c>
      <c r="M42" s="127">
        <v>8100000000</v>
      </c>
      <c r="N42" s="125"/>
      <c r="O42" s="125"/>
      <c r="P42" s="125"/>
      <c r="Q42" s="125"/>
    </row>
    <row r="43" spans="2:17" ht="13.5" thickTop="1" x14ac:dyDescent="0.2"/>
  </sheetData>
  <hyperlinks>
    <hyperlink ref="Q40" r:id="rId1" xr:uid="{DA98AD15-06A9-4234-BBFC-BF5F03653D19}"/>
    <hyperlink ref="Q28" r:id="rId2" xr:uid="{A7BFBC10-C7A7-4D1C-867C-24717BED7E69}"/>
    <hyperlink ref="Q25" r:id="rId3" xr:uid="{045219F7-3C36-4DAF-BE2B-34E32F05813F}"/>
    <hyperlink ref="Q15" r:id="rId4" xr:uid="{F187D55F-C3A1-4B86-9DD3-F8B426A9EFE9}"/>
    <hyperlink ref="Q41" r:id="rId5" xr:uid="{F1C62F28-B736-427D-B72B-58985DA367BE}"/>
    <hyperlink ref="Q16" r:id="rId6" xr:uid="{27ECCFD4-EAE0-4811-A6BD-6301D4C73577}"/>
    <hyperlink ref="Q17" r:id="rId7" xr:uid="{FC291F3F-F409-411E-B87C-812F3F274570}"/>
    <hyperlink ref="Q6" r:id="rId8" xr:uid="{80743339-CDBD-4D31-ACA8-B0A8260853F6}"/>
    <hyperlink ref="Q7" r:id="rId9" xr:uid="{B086FD45-1B29-4066-A551-2F68E4BF4741}"/>
    <hyperlink ref="Q27" r:id="rId10" xr:uid="{43A74D5C-D7DB-4B49-B2E5-EB43FBA0C26A}"/>
    <hyperlink ref="Q26" r:id="rId11" xr:uid="{C1EA9976-6383-4DBD-98D1-771011B0BA94}"/>
    <hyperlink ref="Q36" r:id="rId12" xr:uid="{8334E359-CB6A-40F5-B3AC-839A733C5F2D}"/>
    <hyperlink ref="Q37" r:id="rId13" xr:uid="{CA71F12E-8847-44A7-80CC-F786F4BA94EF}"/>
    <hyperlink ref="Q38" r:id="rId14" xr:uid="{286E3A18-B4E5-4996-BCE7-E2E98865C5A4}"/>
    <hyperlink ref="Q39" r:id="rId15" xr:uid="{8C3464E3-A6AA-49C7-8BC2-0FA07D09E11B}"/>
  </hyperlinks>
  <pageMargins left="0.7" right="0.7" top="0.75" bottom="0.75" header="0.3" footer="0.3"/>
  <pageSetup paperSize="9" orientation="portrait" r:id="rId16"/>
  <extLst>
    <ext xmlns:x14="http://schemas.microsoft.com/office/spreadsheetml/2009/9/main" uri="{CCE6A557-97BC-4b89-ADB6-D9C93CAAB3DF}">
      <x14:dataValidations xmlns:xm="http://schemas.microsoft.com/office/excel/2006/main" count="1">
        <x14:dataValidation type="list" allowBlank="1" showInputMessage="1" showErrorMessage="1" xr:uid="{2A0D9676-83B0-45C7-9853-17C0FE92B720}">
          <x14:formula1>
            <xm:f>FR_I4CE_Workings!$B$13:$B$19</xm:f>
          </x14:formula1>
          <xm:sqref>B6:B7 B15:B17 B13 B36:B41 B34 B25:B28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D302AC57B1E9844848C345DDC49D11A" ma:contentTypeVersion="11" ma:contentTypeDescription="Crée un document." ma:contentTypeScope="" ma:versionID="202049ac42d63d5536acc4039f6c8f61">
  <xsd:schema xmlns:xsd="http://www.w3.org/2001/XMLSchema" xmlns:xs="http://www.w3.org/2001/XMLSchema" xmlns:p="http://schemas.microsoft.com/office/2006/metadata/properties" xmlns:ns3="aa42216e-c987-43af-a126-17a8221d62d7" xmlns:ns4="1573b3ac-e364-4a18-9644-fe0161657012" targetNamespace="http://schemas.microsoft.com/office/2006/metadata/properties" ma:root="true" ma:fieldsID="2de80fa2bb7129874c3ba7f1acba3178" ns3:_="" ns4:_="">
    <xsd:import namespace="aa42216e-c987-43af-a126-17a8221d62d7"/>
    <xsd:import namespace="1573b3ac-e364-4a18-9644-fe016165701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42216e-c987-43af-a126-17a8221d62d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573b3ac-e364-4a18-9644-fe0161657012" elementFormDefault="qualified">
    <xsd:import namespace="http://schemas.microsoft.com/office/2006/documentManagement/types"/>
    <xsd:import namespace="http://schemas.microsoft.com/office/infopath/2007/PartnerControls"/>
    <xsd:element name="SharedWithUsers" ma:index="14"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Partagé avec détails" ma:internalName="SharedWithDetails" ma:readOnly="true">
      <xsd:simpleType>
        <xsd:restriction base="dms:Note">
          <xsd:maxLength value="255"/>
        </xsd:restriction>
      </xsd:simpleType>
    </xsd:element>
    <xsd:element name="SharingHintHash" ma:index="16" nillable="true" ma:displayName="Partage du hachage d’indicateu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F9FCC1C-9D97-40C5-87D8-BA588E6C22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a42216e-c987-43af-a126-17a8221d62d7"/>
    <ds:schemaRef ds:uri="1573b3ac-e364-4a18-9644-fe01616570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814D5DE-22F7-4CA1-8007-52A904533A6D}">
  <ds:schemaRefs>
    <ds:schemaRef ds:uri="http://schemas.microsoft.com/sharepoint/v3/contenttype/forms"/>
  </ds:schemaRefs>
</ds:datastoreItem>
</file>

<file path=customXml/itemProps3.xml><?xml version="1.0" encoding="utf-8"?>
<ds:datastoreItem xmlns:ds="http://schemas.openxmlformats.org/officeDocument/2006/customXml" ds:itemID="{575A0AB5-67EA-4724-B5A4-397838BBC9A1}">
  <ds:schemaRefs>
    <ds:schemaRef ds:uri="http://schemas.microsoft.com/office/2006/metadata/properties"/>
    <ds:schemaRef ds:uri="http://schemas.openxmlformats.org/package/2006/metadata/core-properties"/>
    <ds:schemaRef ds:uri="http://purl.org/dc/terms/"/>
    <ds:schemaRef ds:uri="http://schemas.microsoft.com/office/2006/documentManagement/types"/>
    <ds:schemaRef ds:uri="http://purl.org/dc/dcmitype/"/>
    <ds:schemaRef ds:uri="http://schemas.microsoft.com/office/infopath/2007/PartnerControls"/>
    <ds:schemaRef ds:uri="1573b3ac-e364-4a18-9644-fe0161657012"/>
    <ds:schemaRef ds:uri="http://www.w3.org/XML/1998/namespace"/>
    <ds:schemaRef ds:uri="http://purl.org/dc/elements/1.1/"/>
    <ds:schemaRef ds:uri="aa42216e-c987-43af-a126-17a8221d62d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Feuilles de calcul</vt:lpstr>
      </vt:variant>
      <vt:variant>
        <vt:i4>4</vt:i4>
      </vt:variant>
    </vt:vector>
  </HeadingPairs>
  <TitlesOfParts>
    <vt:vector size="4" baseType="lpstr">
      <vt:lpstr>A résoudre</vt:lpstr>
      <vt:lpstr>FR_I4CE_Workings</vt:lpstr>
      <vt:lpstr>FR_I4CE_Recensement</vt:lpstr>
      <vt:lpstr>FR_I4CE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Louise KESSLER</dc:creator>
  <cp:lastModifiedBy>Pauline BOULEZ</cp:lastModifiedBy>
  <dcterms:created xsi:type="dcterms:W3CDTF">2020-07-07T08:20:43Z</dcterms:created>
  <dcterms:modified xsi:type="dcterms:W3CDTF">2020-07-15T09:12:42Z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0x010100CD302AC57B1E9844848C345DDC49D11A</vt:lpwstr>
  </property>
</Properties>
</file>